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S:\4sarah marrinan\0_SSPT\2021_03 teleconference on EDR\"/>
    </mc:Choice>
  </mc:AlternateContent>
  <xr:revisionPtr revIDLastSave="0" documentId="8_{01A742CD-DECA-48E0-95B6-CCEF5C2B8C0C}" xr6:coauthVersionLast="46" xr6:coauthVersionMax="46" xr10:uidLastSave="{00000000-0000-0000-0000-000000000000}"/>
  <bookViews>
    <workbookView xWindow="-24098" yWindow="-2273" windowWidth="24196" windowHeight="13096" tabRatio="819" xr2:uid="{00000000-000D-0000-FFFF-FFFF00000000}"/>
  </bookViews>
  <sheets>
    <sheet name="Overall mapping" sheetId="1" r:id="rId1"/>
    <sheet name="Overall mapping with filters" sheetId="2" r:id="rId2"/>
    <sheet name="A91 mapping" sheetId="3" r:id="rId3"/>
    <sheet name="A80 mapping" sheetId="4" r:id="rId4"/>
    <sheet name="Crab mapping" sheetId="5" r:id="rId5"/>
    <sheet name="GT mapping" sheetId="6" r:id="rId6"/>
  </sheets>
  <definedNames>
    <definedName name="_xlnm._FilterDatabase" localSheetId="1" hidden="1">'Overall mapping with filters'!$C$3:$N$27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2" l="1"/>
  <c r="M27" i="2"/>
  <c r="L27" i="2"/>
  <c r="K27" i="2"/>
  <c r="J27" i="2"/>
  <c r="I27" i="2"/>
  <c r="H27" i="2"/>
  <c r="G27" i="2"/>
  <c r="F27" i="2"/>
  <c r="E27" i="2"/>
  <c r="D27" i="2"/>
  <c r="N26" i="2"/>
  <c r="M26" i="2"/>
  <c r="L26" i="2"/>
  <c r="K26" i="2"/>
  <c r="J26" i="2"/>
  <c r="I26" i="2"/>
  <c r="H26" i="2"/>
  <c r="G26" i="2"/>
  <c r="F26" i="2"/>
  <c r="E26" i="2"/>
  <c r="D26" i="2"/>
  <c r="N25" i="2"/>
  <c r="M25" i="2"/>
  <c r="L25" i="2"/>
  <c r="K25" i="2"/>
  <c r="J25" i="2"/>
  <c r="I25" i="2"/>
  <c r="H25" i="2"/>
  <c r="G25" i="2"/>
  <c r="F25" i="2"/>
  <c r="E25" i="2"/>
  <c r="D25" i="2"/>
  <c r="N24" i="2"/>
  <c r="M24" i="2"/>
  <c r="L24" i="2"/>
  <c r="K24" i="2"/>
  <c r="J24" i="2"/>
  <c r="I24" i="2"/>
  <c r="H24" i="2"/>
  <c r="G24" i="2"/>
  <c r="F24" i="2"/>
  <c r="E24" i="2"/>
  <c r="D24" i="2"/>
  <c r="N23" i="2"/>
  <c r="M23" i="2"/>
  <c r="L23" i="2"/>
  <c r="K23" i="2"/>
  <c r="J23" i="2"/>
  <c r="I23" i="2"/>
  <c r="H23" i="2"/>
  <c r="G23" i="2"/>
  <c r="F23" i="2"/>
  <c r="E23" i="2"/>
  <c r="D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L21" i="2"/>
  <c r="K21" i="2"/>
  <c r="J21" i="2"/>
  <c r="I21" i="2"/>
  <c r="H21" i="2"/>
  <c r="G21" i="2"/>
  <c r="F21" i="2"/>
  <c r="E21" i="2"/>
  <c r="D21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I19" i="2"/>
  <c r="H19" i="2"/>
  <c r="G19" i="2"/>
  <c r="F19" i="2"/>
  <c r="E19" i="2"/>
  <c r="D19" i="2"/>
  <c r="N18" i="2"/>
  <c r="M18" i="2"/>
  <c r="L18" i="2"/>
  <c r="K18" i="2"/>
  <c r="J18" i="2"/>
  <c r="I18" i="2"/>
  <c r="H18" i="2"/>
  <c r="G18" i="2"/>
  <c r="F18" i="2"/>
  <c r="E18" i="2"/>
  <c r="D18" i="2"/>
  <c r="N17" i="2"/>
  <c r="M17" i="2"/>
  <c r="L17" i="2"/>
  <c r="K17" i="2"/>
  <c r="J17" i="2"/>
  <c r="I17" i="2"/>
  <c r="H17" i="2"/>
  <c r="G17" i="2"/>
  <c r="F17" i="2"/>
  <c r="E17" i="2"/>
  <c r="D17" i="2"/>
  <c r="N16" i="2"/>
  <c r="M16" i="2"/>
  <c r="L16" i="2"/>
  <c r="K16" i="2"/>
  <c r="J16" i="2"/>
  <c r="I16" i="2"/>
  <c r="H16" i="2"/>
  <c r="G16" i="2"/>
  <c r="F16" i="2"/>
  <c r="E16" i="2"/>
  <c r="D16" i="2"/>
  <c r="N15" i="2"/>
  <c r="M15" i="2"/>
  <c r="L15" i="2"/>
  <c r="K15" i="2"/>
  <c r="J15" i="2"/>
  <c r="I15" i="2"/>
  <c r="H15" i="2"/>
  <c r="G15" i="2"/>
  <c r="F15" i="2"/>
  <c r="E15" i="2"/>
  <c r="D15" i="2"/>
  <c r="N14" i="2"/>
  <c r="M14" i="2"/>
  <c r="L14" i="2"/>
  <c r="K14" i="2"/>
  <c r="J14" i="2"/>
  <c r="I14" i="2"/>
  <c r="H14" i="2"/>
  <c r="G14" i="2"/>
  <c r="F14" i="2"/>
  <c r="E14" i="2"/>
  <c r="D14" i="2"/>
  <c r="N13" i="2"/>
  <c r="M13" i="2"/>
  <c r="L13" i="2"/>
  <c r="K13" i="2"/>
  <c r="J13" i="2"/>
  <c r="I13" i="2"/>
  <c r="H13" i="2"/>
  <c r="G13" i="2"/>
  <c r="F13" i="2"/>
  <c r="E13" i="2"/>
  <c r="D13" i="2"/>
  <c r="N12" i="2"/>
  <c r="M12" i="2"/>
  <c r="L12" i="2"/>
  <c r="K12" i="2"/>
  <c r="J12" i="2"/>
  <c r="I12" i="2"/>
  <c r="H12" i="2"/>
  <c r="G12" i="2"/>
  <c r="F12" i="2"/>
  <c r="E12" i="2"/>
  <c r="D12" i="2"/>
  <c r="N11" i="2"/>
  <c r="M11" i="2"/>
  <c r="L11" i="2"/>
  <c r="K11" i="2"/>
  <c r="J11" i="2"/>
  <c r="I11" i="2"/>
  <c r="H11" i="2"/>
  <c r="G11" i="2"/>
  <c r="F11" i="2"/>
  <c r="E11" i="2"/>
  <c r="D11" i="2"/>
  <c r="N10" i="2"/>
  <c r="M10" i="2"/>
  <c r="L10" i="2"/>
  <c r="K10" i="2"/>
  <c r="J10" i="2"/>
  <c r="I10" i="2"/>
  <c r="H10" i="2"/>
  <c r="G10" i="2"/>
  <c r="F10" i="2"/>
  <c r="E10" i="2"/>
  <c r="D10" i="2"/>
  <c r="N9" i="2"/>
  <c r="M9" i="2"/>
  <c r="L9" i="2"/>
  <c r="K9" i="2"/>
  <c r="J9" i="2"/>
  <c r="I9" i="2"/>
  <c r="H9" i="2"/>
  <c r="G9" i="2"/>
  <c r="F9" i="2"/>
  <c r="E9" i="2"/>
  <c r="D9" i="2"/>
  <c r="N8" i="2"/>
  <c r="M8" i="2"/>
  <c r="L8" i="2"/>
  <c r="K8" i="2"/>
  <c r="J8" i="2"/>
  <c r="I8" i="2"/>
  <c r="H8" i="2"/>
  <c r="G8" i="2"/>
  <c r="F8" i="2"/>
  <c r="E8" i="2"/>
  <c r="D8" i="2"/>
  <c r="N7" i="2"/>
  <c r="M7" i="2"/>
  <c r="L7" i="2"/>
  <c r="K7" i="2"/>
  <c r="J7" i="2"/>
  <c r="I7" i="2"/>
  <c r="H7" i="2"/>
  <c r="G7" i="2"/>
  <c r="F7" i="2"/>
  <c r="E7" i="2"/>
  <c r="D7" i="2"/>
  <c r="N6" i="2"/>
  <c r="M6" i="2"/>
  <c r="L6" i="2"/>
  <c r="K6" i="2"/>
  <c r="J6" i="2"/>
  <c r="I6" i="2"/>
  <c r="H6" i="2"/>
  <c r="G6" i="2"/>
  <c r="F6" i="2"/>
  <c r="E6" i="2"/>
  <c r="D6" i="2"/>
  <c r="N5" i="2"/>
  <c r="M5" i="2"/>
  <c r="L5" i="2"/>
  <c r="K5" i="2"/>
  <c r="J5" i="2"/>
  <c r="I5" i="2"/>
  <c r="H5" i="2"/>
  <c r="G5" i="2"/>
  <c r="F5" i="2"/>
  <c r="E5" i="2"/>
  <c r="D5" i="2"/>
  <c r="N4" i="2"/>
  <c r="M4" i="2"/>
  <c r="L4" i="2"/>
  <c r="K4" i="2"/>
  <c r="J4" i="2"/>
  <c r="I4" i="2"/>
  <c r="H4" i="2"/>
  <c r="G4" i="2"/>
  <c r="F4" i="2"/>
  <c r="E4" i="2"/>
  <c r="D4" i="2"/>
  <c r="N6" i="6"/>
  <c r="M6" i="6"/>
  <c r="L6" i="6"/>
  <c r="K6" i="6"/>
  <c r="J6" i="6"/>
  <c r="I6" i="6"/>
  <c r="H6" i="6"/>
  <c r="G6" i="6"/>
  <c r="F6" i="6"/>
  <c r="E6" i="6"/>
  <c r="D6" i="6"/>
  <c r="C6" i="6"/>
  <c r="N7" i="5"/>
  <c r="M7" i="5"/>
  <c r="L7" i="5"/>
  <c r="K7" i="5"/>
  <c r="J7" i="5"/>
  <c r="I7" i="5"/>
  <c r="H7" i="5"/>
  <c r="G7" i="5"/>
  <c r="F7" i="5"/>
  <c r="E7" i="5"/>
  <c r="D7" i="5"/>
  <c r="C7" i="5"/>
  <c r="N5" i="3"/>
  <c r="M5" i="3"/>
  <c r="L5" i="3"/>
  <c r="K5" i="3"/>
  <c r="J5" i="3"/>
  <c r="I5" i="3"/>
  <c r="H5" i="3"/>
  <c r="G5" i="3"/>
  <c r="F5" i="3"/>
  <c r="E5" i="3"/>
  <c r="D5" i="3"/>
  <c r="C5" i="3"/>
  <c r="A8" i="6"/>
  <c r="B6" i="6"/>
  <c r="A4" i="6"/>
  <c r="M2" i="6"/>
  <c r="A1" i="6"/>
  <c r="A8" i="5"/>
  <c r="B7" i="5"/>
  <c r="A4" i="5"/>
  <c r="M2" i="5"/>
  <c r="A1" i="5"/>
  <c r="A8" i="4"/>
  <c r="L4" i="4"/>
  <c r="K4" i="4"/>
  <c r="J4" i="4"/>
  <c r="I4" i="4"/>
  <c r="H4" i="4"/>
  <c r="G4" i="4"/>
  <c r="F4" i="4"/>
  <c r="E4" i="4"/>
  <c r="D4" i="4"/>
  <c r="C4" i="4"/>
  <c r="B4" i="4"/>
  <c r="A4" i="4"/>
  <c r="M2" i="4"/>
  <c r="A1" i="4"/>
  <c r="A8" i="3"/>
  <c r="B5" i="3"/>
  <c r="A4" i="3"/>
  <c r="M2" i="3"/>
  <c r="A1" i="3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A8" i="2"/>
  <c r="C7" i="2"/>
  <c r="B7" i="2"/>
  <c r="C6" i="2"/>
  <c r="B6" i="2"/>
  <c r="C5" i="2"/>
  <c r="B5" i="2"/>
  <c r="C4" i="2"/>
  <c r="B4" i="2"/>
  <c r="A4" i="2"/>
  <c r="N3" i="2"/>
  <c r="M3" i="2"/>
  <c r="L3" i="2"/>
  <c r="K3" i="2"/>
  <c r="J3" i="2"/>
  <c r="I3" i="2"/>
  <c r="H3" i="2"/>
  <c r="G3" i="2"/>
  <c r="F3" i="2"/>
  <c r="E3" i="2"/>
  <c r="D3" i="2"/>
  <c r="C3" i="2"/>
  <c r="M2" i="2"/>
  <c r="C2" i="2"/>
  <c r="A1" i="2"/>
  <c r="B45" i="6"/>
  <c r="B37" i="6"/>
  <c r="H11" i="6"/>
  <c r="B8" i="6"/>
  <c r="B31" i="5"/>
  <c r="I17" i="5"/>
  <c r="M14" i="5"/>
  <c r="I12" i="5"/>
  <c r="E10" i="5"/>
  <c r="B8" i="5"/>
  <c r="E24" i="4"/>
  <c r="M21" i="4"/>
  <c r="C21" i="4"/>
  <c r="M18" i="4"/>
  <c r="B16" i="4"/>
  <c r="L13" i="4"/>
  <c r="B13" i="4"/>
  <c r="B12" i="4"/>
  <c r="E11" i="4"/>
  <c r="E10" i="4"/>
  <c r="B8" i="4"/>
  <c r="B48" i="3"/>
  <c r="B40" i="3"/>
  <c r="B32" i="3"/>
  <c r="B36" i="6"/>
  <c r="B17" i="5"/>
  <c r="I14" i="5"/>
  <c r="B12" i="5"/>
  <c r="D10" i="5"/>
  <c r="K13" i="4"/>
  <c r="B31" i="3"/>
  <c r="B44" i="6"/>
  <c r="B43" i="6"/>
  <c r="B35" i="6"/>
  <c r="D10" i="6"/>
  <c r="B37" i="5"/>
  <c r="D19" i="5"/>
  <c r="M16" i="5"/>
  <c r="B14" i="5"/>
  <c r="E11" i="5"/>
  <c r="C10" i="5"/>
  <c r="B31" i="4"/>
  <c r="D23" i="4"/>
  <c r="K21" i="4"/>
  <c r="M20" i="4"/>
  <c r="B18" i="4"/>
  <c r="J15" i="4"/>
  <c r="H13" i="4"/>
  <c r="K12" i="4"/>
  <c r="L11" i="4"/>
  <c r="C11" i="4"/>
  <c r="C10" i="4"/>
  <c r="B46" i="3"/>
  <c r="B38" i="3"/>
  <c r="B30" i="3"/>
  <c r="B34" i="6"/>
  <c r="B10" i="6"/>
  <c r="B36" i="5"/>
  <c r="B19" i="5"/>
  <c r="I16" i="5"/>
  <c r="J13" i="5"/>
  <c r="B11" i="5"/>
  <c r="B10" i="5"/>
  <c r="B30" i="4"/>
  <c r="B23" i="4"/>
  <c r="J21" i="4"/>
  <c r="I20" i="4"/>
  <c r="M17" i="4"/>
  <c r="I15" i="4"/>
  <c r="G13" i="4"/>
  <c r="I12" i="4"/>
  <c r="K11" i="4"/>
  <c r="B11" i="4"/>
  <c r="B10" i="4"/>
  <c r="B45" i="3"/>
  <c r="B37" i="3"/>
  <c r="E8" i="3"/>
  <c r="B24" i="4"/>
  <c r="I18" i="4"/>
  <c r="M12" i="4"/>
  <c r="D11" i="4"/>
  <c r="B42" i="6"/>
  <c r="B11" i="6"/>
  <c r="B41" i="6"/>
  <c r="B33" i="6"/>
  <c r="J9" i="6"/>
  <c r="B35" i="5"/>
  <c r="J18" i="5"/>
  <c r="B16" i="5"/>
  <c r="I13" i="5"/>
  <c r="M10" i="5"/>
  <c r="M9" i="5"/>
  <c r="H25" i="4"/>
  <c r="J22" i="4"/>
  <c r="G21" i="4"/>
  <c r="B20" i="4"/>
  <c r="I17" i="4"/>
  <c r="B15" i="4"/>
  <c r="F13" i="4"/>
  <c r="F12" i="4"/>
  <c r="I11" i="4"/>
  <c r="M10" i="4"/>
  <c r="M9" i="4"/>
  <c r="B44" i="3"/>
  <c r="B36" i="3"/>
  <c r="B8" i="3"/>
  <c r="L21" i="4"/>
  <c r="B21" i="4"/>
  <c r="M11" i="4"/>
  <c r="D10" i="4"/>
  <c r="B39" i="3"/>
  <c r="B40" i="6"/>
  <c r="B32" i="6"/>
  <c r="D9" i="6"/>
  <c r="B34" i="5"/>
  <c r="D18" i="5"/>
  <c r="M15" i="5"/>
  <c r="B13" i="5"/>
  <c r="K10" i="5"/>
  <c r="C9" i="5"/>
  <c r="B25" i="4"/>
  <c r="D22" i="4"/>
  <c r="F21" i="4"/>
  <c r="M19" i="4"/>
  <c r="B17" i="4"/>
  <c r="E14" i="4"/>
  <c r="E13" i="4"/>
  <c r="E12" i="4"/>
  <c r="H11" i="4"/>
  <c r="H10" i="4"/>
  <c r="C9" i="4"/>
  <c r="B43" i="3"/>
  <c r="B35" i="3"/>
  <c r="B39" i="6"/>
  <c r="B31" i="6"/>
  <c r="B9" i="6"/>
  <c r="B33" i="5"/>
  <c r="B18" i="5"/>
  <c r="I15" i="5"/>
  <c r="M12" i="5"/>
  <c r="I10" i="5"/>
  <c r="B9" i="5"/>
  <c r="G24" i="4"/>
  <c r="B22" i="4"/>
  <c r="E21" i="4"/>
  <c r="I19" i="4"/>
  <c r="J16" i="4"/>
  <c r="B14" i="4"/>
  <c r="D13" i="4"/>
  <c r="D12" i="4"/>
  <c r="G11" i="4"/>
  <c r="G10" i="4"/>
  <c r="B9" i="4"/>
  <c r="B42" i="3"/>
  <c r="B34" i="3"/>
  <c r="B41" i="3"/>
  <c r="B33" i="3"/>
  <c r="B30" i="5"/>
  <c r="M15" i="4"/>
  <c r="B47" i="3"/>
  <c r="B38" i="6"/>
  <c r="B30" i="6"/>
  <c r="E8" i="6"/>
  <c r="B32" i="5"/>
  <c r="M17" i="5"/>
  <c r="B15" i="5"/>
  <c r="J12" i="5"/>
  <c r="F10" i="5"/>
  <c r="C8" i="5"/>
  <c r="F24" i="4"/>
  <c r="N21" i="4"/>
  <c r="D21" i="4"/>
  <c r="B19" i="4"/>
  <c r="I16" i="4"/>
  <c r="M13" i="4"/>
  <c r="C13" i="4"/>
  <c r="C12" i="4"/>
  <c r="F11" i="4"/>
  <c r="F10" i="4"/>
  <c r="C8" i="4"/>
</calcChain>
</file>

<file path=xl/sharedStrings.xml><?xml version="1.0" encoding="utf-8"?>
<sst xmlns="http://schemas.openxmlformats.org/spreadsheetml/2006/main" count="97" uniqueCount="45">
  <si>
    <t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t>
  </si>
  <si>
    <t>EDR data element (variable) categories</t>
  </si>
  <si>
    <t>Also requires existing data</t>
  </si>
  <si>
    <t>Capital Stock</t>
  </si>
  <si>
    <t>Labor</t>
  </si>
  <si>
    <t>Energy</t>
  </si>
  <si>
    <t>Materials</t>
  </si>
  <si>
    <t>Services</t>
  </si>
  <si>
    <t>Capital Investment</t>
  </si>
  <si>
    <t>Quota Lease Value</t>
  </si>
  <si>
    <t>Crew Licenses</t>
  </si>
  <si>
    <t>Revenues (fisheries products)</t>
  </si>
  <si>
    <t>Other Revenues (royalties, charter, tendering)</t>
  </si>
  <si>
    <t>Existing administrative records</t>
  </si>
  <si>
    <t>Existing statistical surveys</t>
  </si>
  <si>
    <t>EDR Content Rating</t>
  </si>
  <si>
    <t>A80</t>
  </si>
  <si>
    <t>A91</t>
  </si>
  <si>
    <t>Gulf Trawl</t>
  </si>
  <si>
    <t>Crab</t>
  </si>
  <si>
    <t>Performance Metrics listed in EDR implemention RIR (see Table 1 from Nov. 2019 paper)</t>
  </si>
  <si>
    <t>Capitalized value of vessel/plant and equipment</t>
  </si>
  <si>
    <t>Direct Capacity</t>
  </si>
  <si>
    <t>Capacity Utilization</t>
  </si>
  <si>
    <t>Profit</t>
  </si>
  <si>
    <t>Quasi-rent</t>
  </si>
  <si>
    <t>Productivity</t>
  </si>
  <si>
    <t>Fuel Consumption</t>
  </si>
  <si>
    <t>Distribution of Harvest Volume and Revenue</t>
  </si>
  <si>
    <t>Distribution of Profits and Quasi-rents within and between the harvesting and processing sectors</t>
  </si>
  <si>
    <t>Distributions of harvester and processor use rights</t>
  </si>
  <si>
    <t xml:space="preserve">Value of privileges </t>
  </si>
  <si>
    <t>Vertical Integration</t>
  </si>
  <si>
    <t>Concentration of ownership, vessels/plants, QS, by sector, domestic/foreign</t>
  </si>
  <si>
    <t>Degree of involvement of harvesters/processors in non-program AK fisheries</t>
  </si>
  <si>
    <t>Regional economic impacts- wages and purchasing</t>
  </si>
  <si>
    <t>Seasonality of catch and ex-vessel revenue by vessel class, port of landing, and residence</t>
  </si>
  <si>
    <t>Harvesting employment and payments to harvesting crews</t>
  </si>
  <si>
    <t>Processing employment and payments to processing crews</t>
  </si>
  <si>
    <t>Individual non-labor operating inputs, quantity and cost</t>
  </si>
  <si>
    <t>Capitalized purchases of trawl and excluder gear</t>
  </si>
  <si>
    <t>Metrics that can't be calculated using A91 EDR data</t>
  </si>
  <si>
    <t>Metrics that can't be calculated using A80 EDR data</t>
  </si>
  <si>
    <t>Metrics that can't be calculated using Crab EDR data</t>
  </si>
  <si>
    <t>Metrics that can't be calculated using GOA Trawl EDR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</si>
</sst>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wrapText="1"/>
    </xf>
    <xf numFmtId="0" fontId="2" fillId="0" borderId="12" xfId="0" applyFont="1" applyBorder="1"/>
    <xf numFmtId="0" fontId="2" fillId="0" borderId="14" xfId="0" applyFont="1" applyBorder="1"/>
    <xf numFmtId="0" fontId="2" fillId="0" borderId="9" xfId="0" applyFont="1" applyBorder="1" applyAlignment="1">
      <alignment wrapText="1"/>
    </xf>
    <xf numFmtId="0" fontId="2" fillId="0" borderId="8" xfId="0" applyFont="1" applyBorder="1" applyAlignment="1"/>
    <xf numFmtId="0" fontId="2" fillId="0" borderId="9" xfId="0" applyFont="1" applyBorder="1"/>
    <xf numFmtId="0" fontId="2" fillId="0" borderId="8" xfId="0" applyFont="1" applyBorder="1"/>
    <xf numFmtId="0" fontId="2" fillId="0" borderId="15" xfId="0" applyFont="1" applyBorder="1"/>
    <xf numFmtId="0" fontId="2" fillId="0" borderId="11" xfId="0" applyFont="1" applyBorder="1" applyAlignment="1"/>
    <xf numFmtId="0" fontId="2" fillId="0" borderId="13" xfId="0" applyFont="1" applyBorder="1"/>
    <xf numFmtId="0" fontId="2" fillId="0" borderId="0" xfId="0" applyFont="1"/>
    <xf numFmtId="0" fontId="5" fillId="0" borderId="16" xfId="0" applyFont="1" applyBorder="1"/>
    <xf numFmtId="0" fontId="6" fillId="0" borderId="16" xfId="0" applyFont="1" applyBorder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2" fillId="0" borderId="8" xfId="0" applyFont="1" applyBorder="1" applyAlignment="1">
      <alignment vertical="center" wrapText="1"/>
    </xf>
    <xf numFmtId="0" fontId="4" fillId="0" borderId="10" xfId="0" applyFont="1" applyBorder="1"/>
    <xf numFmtId="0" fontId="4" fillId="0" borderId="12" xfId="0" applyFont="1" applyBorder="1"/>
    <xf numFmtId="0" fontId="2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0" fillId="0" borderId="0" xfId="0" applyFont="1" applyAlignment="1"/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7"/>
  <sheetViews>
    <sheetView tabSelected="1"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activeCell="C5" sqref="C5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7" t="s">
        <v>0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1" t="s">
        <v>2</v>
      </c>
      <c r="N2" s="32"/>
    </row>
    <row r="3" spans="1:14" ht="51" x14ac:dyDescent="0.2">
      <c r="A3" s="38"/>
      <c r="B3" s="38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5" t="s">
        <v>12</v>
      </c>
      <c r="M3" s="6" t="s">
        <v>13</v>
      </c>
      <c r="N3" s="7" t="s">
        <v>14</v>
      </c>
    </row>
    <row r="4" spans="1:14" ht="12.75" x14ac:dyDescent="0.2">
      <c r="A4" s="33" t="s">
        <v>15</v>
      </c>
      <c r="B4" s="8" t="s">
        <v>16</v>
      </c>
      <c r="C4" s="9">
        <v>4</v>
      </c>
      <c r="D4" s="10">
        <v>4</v>
      </c>
      <c r="E4" s="10">
        <v>5</v>
      </c>
      <c r="F4" s="10">
        <v>5</v>
      </c>
      <c r="G4" s="10">
        <v>5</v>
      </c>
      <c r="H4" s="10">
        <v>4</v>
      </c>
      <c r="I4" s="10">
        <v>4</v>
      </c>
      <c r="J4" s="10">
        <v>4</v>
      </c>
      <c r="K4" s="10">
        <v>4</v>
      </c>
      <c r="L4" s="11">
        <v>4</v>
      </c>
      <c r="M4" s="12"/>
      <c r="N4" s="13"/>
    </row>
    <row r="5" spans="1:14" ht="12.75" x14ac:dyDescent="0.2">
      <c r="A5" s="34"/>
      <c r="B5" s="10" t="s">
        <v>17</v>
      </c>
      <c r="C5" s="12"/>
      <c r="E5" s="10">
        <v>3</v>
      </c>
      <c r="F5" s="10"/>
      <c r="G5" s="10"/>
      <c r="H5" s="10"/>
      <c r="I5" s="10"/>
      <c r="J5" s="10"/>
      <c r="K5" s="10"/>
      <c r="L5" s="11"/>
      <c r="M5" s="12"/>
      <c r="N5" s="13"/>
    </row>
    <row r="6" spans="1:14" ht="12.75" x14ac:dyDescent="0.2">
      <c r="A6" s="34"/>
      <c r="B6" s="10" t="s">
        <v>18</v>
      </c>
      <c r="C6" s="9">
        <v>4</v>
      </c>
      <c r="D6" s="10">
        <v>4</v>
      </c>
      <c r="E6" s="10">
        <v>3</v>
      </c>
      <c r="F6" s="10">
        <v>1</v>
      </c>
      <c r="G6" s="10"/>
      <c r="H6" s="10">
        <v>2</v>
      </c>
      <c r="J6" s="10">
        <v>4</v>
      </c>
      <c r="K6" s="10"/>
      <c r="L6" s="11"/>
      <c r="M6" s="12"/>
      <c r="N6" s="13"/>
    </row>
    <row r="7" spans="1:14" ht="12.75" x14ac:dyDescent="0.2">
      <c r="A7" s="35"/>
      <c r="B7" s="14" t="s">
        <v>19</v>
      </c>
      <c r="C7" s="15">
        <v>4</v>
      </c>
      <c r="D7" s="14">
        <v>4</v>
      </c>
      <c r="E7" s="14">
        <v>4</v>
      </c>
      <c r="F7" s="14">
        <v>3</v>
      </c>
      <c r="G7" s="14"/>
      <c r="H7" s="14"/>
      <c r="I7" s="14">
        <v>5</v>
      </c>
      <c r="J7" s="14">
        <v>4</v>
      </c>
      <c r="K7" s="14">
        <v>5</v>
      </c>
      <c r="L7" s="16"/>
      <c r="M7" s="17"/>
      <c r="N7" s="18"/>
    </row>
    <row r="8" spans="1:14" ht="12.75" x14ac:dyDescent="0.2">
      <c r="A8" s="36" t="s">
        <v>20</v>
      </c>
      <c r="B8" s="19" t="s">
        <v>21</v>
      </c>
      <c r="C8" s="20">
        <v>1</v>
      </c>
      <c r="D8" s="21"/>
      <c r="E8" s="8"/>
      <c r="F8" s="21"/>
      <c r="G8" s="21"/>
      <c r="H8" s="21"/>
      <c r="I8" s="21"/>
      <c r="J8" s="21"/>
      <c r="K8" s="21"/>
      <c r="L8" s="21"/>
      <c r="M8" s="22"/>
      <c r="N8" s="23"/>
    </row>
    <row r="9" spans="1:14" ht="12.75" x14ac:dyDescent="0.2">
      <c r="A9" s="34"/>
      <c r="B9" s="11" t="s">
        <v>22</v>
      </c>
      <c r="C9" s="9">
        <v>1</v>
      </c>
      <c r="L9" s="10"/>
      <c r="M9" s="9">
        <v>1</v>
      </c>
      <c r="N9" s="13"/>
    </row>
    <row r="10" spans="1:14" ht="12.75" x14ac:dyDescent="0.2">
      <c r="A10" s="34"/>
      <c r="B10" s="11" t="s">
        <v>23</v>
      </c>
      <c r="C10" s="9">
        <v>1</v>
      </c>
      <c r="D10" s="10">
        <v>1</v>
      </c>
      <c r="E10" s="10">
        <v>1</v>
      </c>
      <c r="F10" s="10">
        <v>1</v>
      </c>
      <c r="G10" s="10">
        <v>1</v>
      </c>
      <c r="H10" s="10">
        <v>1</v>
      </c>
      <c r="L10" s="10"/>
      <c r="M10" s="9">
        <v>1</v>
      </c>
      <c r="N10" s="13"/>
    </row>
    <row r="11" spans="1:14" ht="12.75" x14ac:dyDescent="0.2">
      <c r="A11" s="34"/>
      <c r="B11" s="11" t="s">
        <v>24</v>
      </c>
      <c r="C11" s="9">
        <v>1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K11" s="10">
        <v>1</v>
      </c>
      <c r="L11" s="10">
        <v>1</v>
      </c>
      <c r="M11" s="9">
        <v>1</v>
      </c>
      <c r="N11" s="13"/>
    </row>
    <row r="12" spans="1:14" ht="12.75" x14ac:dyDescent="0.2">
      <c r="A12" s="34"/>
      <c r="B12" s="11" t="s">
        <v>25</v>
      </c>
      <c r="C12" s="9">
        <v>1</v>
      </c>
      <c r="D12" s="10">
        <v>1</v>
      </c>
      <c r="E12" s="10">
        <v>1</v>
      </c>
      <c r="F12" s="10">
        <v>1</v>
      </c>
      <c r="I12" s="10">
        <v>1</v>
      </c>
      <c r="K12" s="10">
        <v>1</v>
      </c>
      <c r="M12" s="9">
        <v>1</v>
      </c>
      <c r="N12" s="13"/>
    </row>
    <row r="13" spans="1:14" ht="12.75" x14ac:dyDescent="0.2">
      <c r="A13" s="34"/>
      <c r="B13" s="11" t="s">
        <v>26</v>
      </c>
      <c r="C13" s="9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K13" s="10">
        <v>1</v>
      </c>
      <c r="L13" s="10">
        <v>1</v>
      </c>
      <c r="M13" s="9">
        <v>1</v>
      </c>
      <c r="N13" s="13"/>
    </row>
    <row r="14" spans="1:14" ht="12.75" x14ac:dyDescent="0.2">
      <c r="A14" s="34"/>
      <c r="B14" s="11" t="s">
        <v>27</v>
      </c>
      <c r="C14" s="12"/>
      <c r="E14" s="10">
        <v>1</v>
      </c>
      <c r="M14" s="12"/>
      <c r="N14" s="13"/>
    </row>
    <row r="15" spans="1:14" ht="12.75" x14ac:dyDescent="0.2">
      <c r="A15" s="34"/>
      <c r="B15" s="11" t="s">
        <v>28</v>
      </c>
      <c r="C15" s="12"/>
      <c r="H15" s="10"/>
      <c r="I15" s="10">
        <v>1</v>
      </c>
      <c r="J15" s="10">
        <v>1</v>
      </c>
      <c r="M15" s="9">
        <v>1</v>
      </c>
      <c r="N15" s="13"/>
    </row>
    <row r="16" spans="1:14" ht="25.5" x14ac:dyDescent="0.2">
      <c r="A16" s="34"/>
      <c r="B16" s="11" t="s">
        <v>29</v>
      </c>
      <c r="C16" s="12"/>
      <c r="H16" s="10"/>
      <c r="I16" s="10">
        <v>1</v>
      </c>
      <c r="J16" s="10">
        <v>1</v>
      </c>
      <c r="M16" s="12"/>
      <c r="N16" s="13"/>
    </row>
    <row r="17" spans="1:14" ht="12.75" x14ac:dyDescent="0.2">
      <c r="A17" s="34"/>
      <c r="B17" s="11" t="s">
        <v>30</v>
      </c>
      <c r="C17" s="12"/>
      <c r="H17" s="10"/>
      <c r="I17" s="10">
        <v>1</v>
      </c>
      <c r="M17" s="9">
        <v>1</v>
      </c>
      <c r="N17" s="13"/>
    </row>
    <row r="18" spans="1:14" ht="12.75" x14ac:dyDescent="0.2">
      <c r="A18" s="34"/>
      <c r="B18" s="11" t="s">
        <v>31</v>
      </c>
      <c r="C18" s="12"/>
      <c r="H18" s="10"/>
      <c r="I18" s="10">
        <v>1</v>
      </c>
      <c r="M18" s="9">
        <v>1</v>
      </c>
      <c r="N18" s="13"/>
    </row>
    <row r="19" spans="1:14" ht="12.75" x14ac:dyDescent="0.2">
      <c r="A19" s="34"/>
      <c r="B19" s="11" t="s">
        <v>32</v>
      </c>
      <c r="C19" s="12"/>
      <c r="H19" s="10"/>
      <c r="I19" s="10">
        <v>1</v>
      </c>
      <c r="M19" s="9">
        <v>1</v>
      </c>
      <c r="N19" s="13"/>
    </row>
    <row r="20" spans="1:14" ht="25.5" x14ac:dyDescent="0.2">
      <c r="A20" s="34"/>
      <c r="B20" s="11" t="s">
        <v>33</v>
      </c>
      <c r="C20" s="12"/>
      <c r="H20" s="10"/>
      <c r="I20" s="10">
        <v>1</v>
      </c>
      <c r="L20" s="10"/>
      <c r="M20" s="9">
        <v>1</v>
      </c>
      <c r="N20" s="13"/>
    </row>
    <row r="21" spans="1:14" ht="25.5" x14ac:dyDescent="0.2">
      <c r="A21" s="34"/>
      <c r="B21" s="11" t="s">
        <v>34</v>
      </c>
      <c r="C21" s="12"/>
      <c r="M21" s="9">
        <v>1</v>
      </c>
      <c r="N21" s="13"/>
    </row>
    <row r="22" spans="1:14" ht="12.75" x14ac:dyDescent="0.2">
      <c r="A22" s="34"/>
      <c r="B22" s="11" t="s">
        <v>35</v>
      </c>
      <c r="C22" s="9">
        <v>1</v>
      </c>
      <c r="D22" s="10">
        <v>1</v>
      </c>
      <c r="E22" s="10">
        <v>1</v>
      </c>
      <c r="F22" s="10">
        <v>1</v>
      </c>
      <c r="G22" s="10">
        <v>1</v>
      </c>
      <c r="J22" s="10">
        <v>1</v>
      </c>
      <c r="K22" s="10">
        <v>1</v>
      </c>
      <c r="L22" s="10">
        <v>1</v>
      </c>
      <c r="M22" s="9">
        <v>1</v>
      </c>
      <c r="N22" s="24">
        <v>1</v>
      </c>
    </row>
    <row r="23" spans="1:14" ht="25.5" x14ac:dyDescent="0.2">
      <c r="A23" s="34"/>
      <c r="B23" s="11" t="s">
        <v>36</v>
      </c>
      <c r="C23" s="12"/>
      <c r="M23" s="9">
        <v>1</v>
      </c>
      <c r="N23" s="13"/>
    </row>
    <row r="24" spans="1:14" ht="25.5" x14ac:dyDescent="0.2">
      <c r="A24" s="34"/>
      <c r="B24" s="11" t="s">
        <v>37</v>
      </c>
      <c r="C24" s="12"/>
      <c r="D24" s="10">
        <v>1</v>
      </c>
      <c r="J24" s="10">
        <v>1</v>
      </c>
      <c r="M24" s="12"/>
      <c r="N24" s="13"/>
    </row>
    <row r="25" spans="1:14" ht="25.5" x14ac:dyDescent="0.2">
      <c r="A25" s="34"/>
      <c r="B25" s="11" t="s">
        <v>38</v>
      </c>
      <c r="C25" s="12"/>
      <c r="D25" s="10">
        <v>1</v>
      </c>
      <c r="M25" s="12"/>
      <c r="N25" s="13"/>
    </row>
    <row r="26" spans="1:14" ht="25.5" x14ac:dyDescent="0.2">
      <c r="A26" s="34"/>
      <c r="B26" s="11" t="s">
        <v>39</v>
      </c>
      <c r="C26" s="12"/>
      <c r="E26" s="10">
        <v>1</v>
      </c>
      <c r="F26" s="10">
        <v>1</v>
      </c>
      <c r="G26" s="10">
        <v>1</v>
      </c>
      <c r="M26" s="12"/>
      <c r="N26" s="13"/>
    </row>
    <row r="27" spans="1:14" ht="12.75" x14ac:dyDescent="0.2">
      <c r="A27" s="35"/>
      <c r="B27" s="16" t="s">
        <v>40</v>
      </c>
      <c r="C27" s="17"/>
      <c r="D27" s="25"/>
      <c r="E27" s="25"/>
      <c r="F27" s="25"/>
      <c r="G27" s="25"/>
      <c r="H27" s="14">
        <v>1</v>
      </c>
      <c r="I27" s="25"/>
      <c r="J27" s="25"/>
      <c r="K27" s="25"/>
      <c r="L27" s="25"/>
      <c r="M27" s="17"/>
      <c r="N27" s="18"/>
    </row>
  </sheetData>
  <mergeCells count="5">
    <mergeCell ref="C2:L2"/>
    <mergeCell ref="M2:N2"/>
    <mergeCell ref="A4:A7"/>
    <mergeCell ref="A8:A27"/>
    <mergeCell ref="A1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7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activeCell="D1" sqref="D1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7" t="str">
        <f>'Overall mapping'!A1</f>
        <v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tr">
        <f>'Overall mapping'!C2</f>
        <v>EDR data element (variable) categories</v>
      </c>
      <c r="D2" s="30"/>
      <c r="E2" s="30"/>
      <c r="F2" s="30"/>
      <c r="G2" s="30"/>
      <c r="H2" s="30"/>
      <c r="I2" s="30"/>
      <c r="J2" s="30"/>
      <c r="K2" s="30"/>
      <c r="L2" s="30"/>
      <c r="M2" s="31" t="str">
        <f>'Overall mapping'!M2</f>
        <v>Also requires existing data</v>
      </c>
      <c r="N2" s="32"/>
    </row>
    <row r="3" spans="1:14" ht="51" x14ac:dyDescent="0.2">
      <c r="A3" s="38"/>
      <c r="B3" s="38"/>
      <c r="C3" s="2" t="str">
        <f>'Overall mapping'!C3</f>
        <v>Capital Stock</v>
      </c>
      <c r="D3" s="3" t="str">
        <f>'Overall mapping'!D3</f>
        <v>Labor</v>
      </c>
      <c r="E3" s="3" t="str">
        <f>'Overall mapping'!E3</f>
        <v>Energy</v>
      </c>
      <c r="F3" s="3" t="str">
        <f>'Overall mapping'!F3</f>
        <v>Materials</v>
      </c>
      <c r="G3" s="3" t="str">
        <f>'Overall mapping'!G3</f>
        <v>Services</v>
      </c>
      <c r="H3" s="3" t="str">
        <f>'Overall mapping'!H3</f>
        <v>Capital Investment</v>
      </c>
      <c r="I3" s="3" t="str">
        <f>'Overall mapping'!I3</f>
        <v>Quota Lease Value</v>
      </c>
      <c r="J3" s="3" t="str">
        <f>'Overall mapping'!J3</f>
        <v>Crew Licenses</v>
      </c>
      <c r="K3" s="4" t="str">
        <f>'Overall mapping'!K3</f>
        <v>Revenues (fisheries products)</v>
      </c>
      <c r="L3" s="5" t="str">
        <f>'Overall mapping'!L3</f>
        <v>Other Revenues (royalties, charter, tendering)</v>
      </c>
      <c r="M3" s="6" t="str">
        <f>'Overall mapping'!M3</f>
        <v>Existing administrative records</v>
      </c>
      <c r="N3" s="7" t="str">
        <f>'Overall mapping'!N3</f>
        <v>Existing statistical surveys</v>
      </c>
    </row>
    <row r="4" spans="1:14" ht="12.75" x14ac:dyDescent="0.2">
      <c r="A4" s="33" t="str">
        <f>'Overall mapping'!A4</f>
        <v>EDR Content Rating</v>
      </c>
      <c r="B4" s="8" t="str">
        <f>'Overall mapping'!B4</f>
        <v>A80</v>
      </c>
      <c r="C4" s="9">
        <f>'Overall mapping'!C4</f>
        <v>4</v>
      </c>
      <c r="D4" s="10">
        <f>IF('Overall mapping'!D4&gt;0,'Overall mapping'!D4,"")</f>
        <v>4</v>
      </c>
      <c r="E4" s="10">
        <f>IF('Overall mapping'!E4&gt;0,'Overall mapping'!E4,"")</f>
        <v>5</v>
      </c>
      <c r="F4" s="10">
        <f>IF('Overall mapping'!F4&gt;0,'Overall mapping'!F4,"")</f>
        <v>5</v>
      </c>
      <c r="G4" s="10">
        <f>IF('Overall mapping'!G4&gt;0,'Overall mapping'!G4,"")</f>
        <v>5</v>
      </c>
      <c r="H4" s="10">
        <f>IF('Overall mapping'!H4&gt;0,'Overall mapping'!H4,"")</f>
        <v>4</v>
      </c>
      <c r="I4" s="10">
        <f>IF('Overall mapping'!I4&gt;0,'Overall mapping'!I4,"")</f>
        <v>4</v>
      </c>
      <c r="J4" s="10">
        <f>IF('Overall mapping'!J4&gt;0,'Overall mapping'!J4,"")</f>
        <v>4</v>
      </c>
      <c r="K4" s="10">
        <f>IF('Overall mapping'!K4&gt;0,'Overall mapping'!K4,"")</f>
        <v>4</v>
      </c>
      <c r="L4" s="11">
        <f>IF('Overall mapping'!L4&gt;0,'Overall mapping'!L4,"")</f>
        <v>4</v>
      </c>
      <c r="M4" s="12" t="str">
        <f>IF('Overall mapping'!M4&gt;0,'Overall mapping'!M4,"")</f>
        <v/>
      </c>
      <c r="N4" s="13" t="str">
        <f>IF('Overall mapping'!N4&gt;0,'Overall mapping'!N4,"")</f>
        <v/>
      </c>
    </row>
    <row r="5" spans="1:14" ht="12.75" x14ac:dyDescent="0.2">
      <c r="A5" s="34"/>
      <c r="B5" s="10" t="str">
        <f>'Overall mapping'!B5</f>
        <v>A91</v>
      </c>
      <c r="C5" s="12">
        <f>'Overall mapping'!C5</f>
        <v>0</v>
      </c>
      <c r="D5" s="26" t="str">
        <f>IF('Overall mapping'!D5&gt;0,'Overall mapping'!D5,"")</f>
        <v/>
      </c>
      <c r="E5" s="10">
        <f>IF('Overall mapping'!E5&gt;0,'Overall mapping'!E5,"")</f>
        <v>3</v>
      </c>
      <c r="F5" s="10" t="str">
        <f>IF('Overall mapping'!F5&gt;0,'Overall mapping'!F5,"")</f>
        <v/>
      </c>
      <c r="G5" s="10" t="str">
        <f>IF('Overall mapping'!G5&gt;0,'Overall mapping'!G5,"")</f>
        <v/>
      </c>
      <c r="H5" s="10" t="str">
        <f>IF('Overall mapping'!H5&gt;0,'Overall mapping'!H5,"")</f>
        <v/>
      </c>
      <c r="I5" s="10" t="str">
        <f>IF('Overall mapping'!I5&gt;0,'Overall mapping'!I5,"")</f>
        <v/>
      </c>
      <c r="J5" s="10" t="str">
        <f>IF('Overall mapping'!J5&gt;0,'Overall mapping'!J5,"")</f>
        <v/>
      </c>
      <c r="K5" s="10" t="str">
        <f>IF('Overall mapping'!K5&gt;0,'Overall mapping'!K5,"")</f>
        <v/>
      </c>
      <c r="L5" s="11" t="str">
        <f>IF('Overall mapping'!L5&gt;0,'Overall mapping'!L5,"")</f>
        <v/>
      </c>
      <c r="M5" s="12" t="str">
        <f>IF('Overall mapping'!M5&gt;0,'Overall mapping'!M5,"")</f>
        <v/>
      </c>
      <c r="N5" s="13" t="str">
        <f>IF('Overall mapping'!N5&gt;0,'Overall mapping'!N5,"")</f>
        <v/>
      </c>
    </row>
    <row r="6" spans="1:14" ht="12.75" x14ac:dyDescent="0.2">
      <c r="A6" s="34"/>
      <c r="B6" s="10" t="str">
        <f>'Overall mapping'!B6</f>
        <v>Gulf Trawl</v>
      </c>
      <c r="C6" s="9">
        <f>'Overall mapping'!C6</f>
        <v>4</v>
      </c>
      <c r="D6" s="10">
        <f>IF('Overall mapping'!D6&gt;0,'Overall mapping'!D6,"")</f>
        <v>4</v>
      </c>
      <c r="E6" s="10">
        <f>IF('Overall mapping'!E6&gt;0,'Overall mapping'!E6,"")</f>
        <v>3</v>
      </c>
      <c r="F6" s="10">
        <f>IF('Overall mapping'!F6&gt;0,'Overall mapping'!F6,"")</f>
        <v>1</v>
      </c>
      <c r="G6" s="10" t="str">
        <f>IF('Overall mapping'!G6&gt;0,'Overall mapping'!G6,"")</f>
        <v/>
      </c>
      <c r="H6" s="10">
        <f>IF('Overall mapping'!H6&gt;0,'Overall mapping'!H6,"")</f>
        <v>2</v>
      </c>
      <c r="I6" s="26" t="str">
        <f>IF('Overall mapping'!I6&gt;0,'Overall mapping'!I6,"")</f>
        <v/>
      </c>
      <c r="J6" s="10">
        <f>IF('Overall mapping'!J6&gt;0,'Overall mapping'!J6,"")</f>
        <v>4</v>
      </c>
      <c r="K6" s="10" t="str">
        <f>IF('Overall mapping'!K6&gt;0,'Overall mapping'!K6,"")</f>
        <v/>
      </c>
      <c r="L6" s="11" t="str">
        <f>IF('Overall mapping'!L6&gt;0,'Overall mapping'!L6,"")</f>
        <v/>
      </c>
      <c r="M6" s="12" t="str">
        <f>IF('Overall mapping'!M6&gt;0,'Overall mapping'!M6,"")</f>
        <v/>
      </c>
      <c r="N6" s="13" t="str">
        <f>IF('Overall mapping'!N6&gt;0,'Overall mapping'!N6,"")</f>
        <v/>
      </c>
    </row>
    <row r="7" spans="1:14" ht="12.75" x14ac:dyDescent="0.2">
      <c r="A7" s="35"/>
      <c r="B7" s="14" t="str">
        <f>'Overall mapping'!B7</f>
        <v>Crab</v>
      </c>
      <c r="C7" s="15">
        <f>'Overall mapping'!C7</f>
        <v>4</v>
      </c>
      <c r="D7" s="14">
        <f>IF('Overall mapping'!D7&gt;0,'Overall mapping'!D7,"")</f>
        <v>4</v>
      </c>
      <c r="E7" s="14">
        <f>IF('Overall mapping'!E7&gt;0,'Overall mapping'!E7,"")</f>
        <v>4</v>
      </c>
      <c r="F7" s="14">
        <f>IF('Overall mapping'!F7&gt;0,'Overall mapping'!F7,"")</f>
        <v>3</v>
      </c>
      <c r="G7" s="14" t="str">
        <f>IF('Overall mapping'!G7&gt;0,'Overall mapping'!G7,"")</f>
        <v/>
      </c>
      <c r="H7" s="14" t="str">
        <f>IF('Overall mapping'!H7&gt;0,'Overall mapping'!H7,"")</f>
        <v/>
      </c>
      <c r="I7" s="14">
        <f>IF('Overall mapping'!I7&gt;0,'Overall mapping'!I7,"")</f>
        <v>5</v>
      </c>
      <c r="J7" s="14">
        <f>IF('Overall mapping'!J7&gt;0,'Overall mapping'!J7,"")</f>
        <v>4</v>
      </c>
      <c r="K7" s="14">
        <f>IF('Overall mapping'!K7&gt;0,'Overall mapping'!K7,"")</f>
        <v>5</v>
      </c>
      <c r="L7" s="16" t="str">
        <f>IF('Overall mapping'!L7&gt;0,'Overall mapping'!L7,"")</f>
        <v/>
      </c>
      <c r="M7" s="17" t="str">
        <f>IF('Overall mapping'!M7&gt;0,'Overall mapping'!M7,"")</f>
        <v/>
      </c>
      <c r="N7" s="18" t="str">
        <f>IF('Overall mapping'!N7&gt;0,'Overall mapping'!N7,"")</f>
        <v/>
      </c>
    </row>
    <row r="8" spans="1:14" ht="12.75" x14ac:dyDescent="0.2">
      <c r="A8" s="36" t="str">
        <f>'Overall mapping'!A8</f>
        <v>Performance Metrics listed in EDR implemention RIR (see Table 1 from Nov. 2019 paper)</v>
      </c>
      <c r="B8" s="19" t="str">
        <f>'Overall mapping'!B8</f>
        <v>Capitalized value of vessel/plant and equipment</v>
      </c>
      <c r="C8" s="20">
        <f>'Overall mapping'!C8</f>
        <v>1</v>
      </c>
      <c r="D8" s="21" t="str">
        <f>IF('Overall mapping'!D8&gt;0,'Overall mapping'!D8,"")</f>
        <v/>
      </c>
      <c r="E8" s="8" t="str">
        <f>IF('Overall mapping'!E8&gt;0,'Overall mapping'!E8,"")</f>
        <v/>
      </c>
      <c r="F8" s="21" t="str">
        <f>IF('Overall mapping'!F8&gt;0,'Overall mapping'!F8,"")</f>
        <v/>
      </c>
      <c r="G8" s="21" t="str">
        <f>IF('Overall mapping'!G8&gt;0,'Overall mapping'!G8,"")</f>
        <v/>
      </c>
      <c r="H8" s="21" t="str">
        <f>IF('Overall mapping'!H8&gt;0,'Overall mapping'!H8,"")</f>
        <v/>
      </c>
      <c r="I8" s="21" t="str">
        <f>IF('Overall mapping'!I8&gt;0,'Overall mapping'!I8,"")</f>
        <v/>
      </c>
      <c r="J8" s="21" t="str">
        <f>IF('Overall mapping'!J8&gt;0,'Overall mapping'!J8,"")</f>
        <v/>
      </c>
      <c r="K8" s="21" t="str">
        <f>IF('Overall mapping'!K8&gt;0,'Overall mapping'!K8,"")</f>
        <v/>
      </c>
      <c r="L8" s="21" t="str">
        <f>IF('Overall mapping'!L8&gt;0,'Overall mapping'!L8,"")</f>
        <v/>
      </c>
      <c r="M8" s="22" t="str">
        <f>IF('Overall mapping'!M8&gt;0,'Overall mapping'!M8,"")</f>
        <v/>
      </c>
      <c r="N8" s="23" t="str">
        <f>IF('Overall mapping'!N8&gt;0,'Overall mapping'!N8,"")</f>
        <v/>
      </c>
    </row>
    <row r="9" spans="1:14" ht="12.75" x14ac:dyDescent="0.2">
      <c r="A9" s="34"/>
      <c r="B9" s="11" t="str">
        <f>'Overall mapping'!B9</f>
        <v>Direct Capacity</v>
      </c>
      <c r="C9" s="9">
        <f>'Overall mapping'!C9</f>
        <v>1</v>
      </c>
      <c r="D9" s="26" t="str">
        <f>IF('Overall mapping'!D9&gt;0,'Overall mapping'!D9,"")</f>
        <v/>
      </c>
      <c r="E9" s="26" t="str">
        <f>IF('Overall mapping'!E9&gt;0,'Overall mapping'!E9,"")</f>
        <v/>
      </c>
      <c r="F9" s="26" t="str">
        <f>IF('Overall mapping'!F9&gt;0,'Overall mapping'!F9,"")</f>
        <v/>
      </c>
      <c r="G9" s="26" t="str">
        <f>IF('Overall mapping'!G9&gt;0,'Overall mapping'!G9,"")</f>
        <v/>
      </c>
      <c r="H9" s="26" t="str">
        <f>IF('Overall mapping'!H9&gt;0,'Overall mapping'!H9,"")</f>
        <v/>
      </c>
      <c r="I9" s="26" t="str">
        <f>IF('Overall mapping'!I9&gt;0,'Overall mapping'!I9,"")</f>
        <v/>
      </c>
      <c r="J9" s="26" t="str">
        <f>IF('Overall mapping'!J9&gt;0,'Overall mapping'!J9,"")</f>
        <v/>
      </c>
      <c r="K9" s="26" t="str">
        <f>IF('Overall mapping'!K9&gt;0,'Overall mapping'!K9,"")</f>
        <v/>
      </c>
      <c r="L9" s="10" t="str">
        <f>IF('Overall mapping'!L9&gt;0,'Overall mapping'!L9,"")</f>
        <v/>
      </c>
      <c r="M9" s="9">
        <f>IF('Overall mapping'!M9&gt;0,'Overall mapping'!M9,"")</f>
        <v>1</v>
      </c>
      <c r="N9" s="13" t="str">
        <f>IF('Overall mapping'!N9&gt;0,'Overall mapping'!N9,"")</f>
        <v/>
      </c>
    </row>
    <row r="10" spans="1:14" ht="12.75" x14ac:dyDescent="0.2">
      <c r="A10" s="34"/>
      <c r="B10" s="11" t="str">
        <f>'Overall mapping'!B10</f>
        <v>Capacity Utilization</v>
      </c>
      <c r="C10" s="9">
        <f>'Overall mapping'!C10</f>
        <v>1</v>
      </c>
      <c r="D10" s="10">
        <f>IF('Overall mapping'!D10&gt;0,'Overall mapping'!D10,"")</f>
        <v>1</v>
      </c>
      <c r="E10" s="10">
        <f>IF('Overall mapping'!E10&gt;0,'Overall mapping'!E10,"")</f>
        <v>1</v>
      </c>
      <c r="F10" s="10">
        <f>IF('Overall mapping'!F10&gt;0,'Overall mapping'!F10,"")</f>
        <v>1</v>
      </c>
      <c r="G10" s="10">
        <f>IF('Overall mapping'!G10&gt;0,'Overall mapping'!G10,"")</f>
        <v>1</v>
      </c>
      <c r="H10" s="10">
        <f>IF('Overall mapping'!H10&gt;0,'Overall mapping'!H10,"")</f>
        <v>1</v>
      </c>
      <c r="I10" s="26" t="str">
        <f>IF('Overall mapping'!I10&gt;0,'Overall mapping'!I10,"")</f>
        <v/>
      </c>
      <c r="J10" s="26" t="str">
        <f>IF('Overall mapping'!J10&gt;0,'Overall mapping'!J10,"")</f>
        <v/>
      </c>
      <c r="K10" s="26" t="str">
        <f>IF('Overall mapping'!K10&gt;0,'Overall mapping'!K10,"")</f>
        <v/>
      </c>
      <c r="L10" s="10" t="str">
        <f>IF('Overall mapping'!L10&gt;0,'Overall mapping'!L10,"")</f>
        <v/>
      </c>
      <c r="M10" s="9">
        <f>IF('Overall mapping'!M10&gt;0,'Overall mapping'!M10,"")</f>
        <v>1</v>
      </c>
      <c r="N10" s="13" t="str">
        <f>IF('Overall mapping'!N10&gt;0,'Overall mapping'!N10,"")</f>
        <v/>
      </c>
    </row>
    <row r="11" spans="1:14" ht="12.75" x14ac:dyDescent="0.2">
      <c r="A11" s="34"/>
      <c r="B11" s="11" t="str">
        <f>'Overall mapping'!B11</f>
        <v>Profit</v>
      </c>
      <c r="C11" s="9">
        <f>'Overall mapping'!C11</f>
        <v>1</v>
      </c>
      <c r="D11" s="10">
        <f>IF('Overall mapping'!D11&gt;0,'Overall mapping'!D11,"")</f>
        <v>1</v>
      </c>
      <c r="E11" s="10">
        <f>IF('Overall mapping'!E11&gt;0,'Overall mapping'!E11,"")</f>
        <v>1</v>
      </c>
      <c r="F11" s="10">
        <f>IF('Overall mapping'!F11&gt;0,'Overall mapping'!F11,"")</f>
        <v>1</v>
      </c>
      <c r="G11" s="10">
        <f>IF('Overall mapping'!G11&gt;0,'Overall mapping'!G11,"")</f>
        <v>1</v>
      </c>
      <c r="H11" s="10">
        <f>IF('Overall mapping'!H11&gt;0,'Overall mapping'!H11,"")</f>
        <v>1</v>
      </c>
      <c r="I11" s="10">
        <f>IF('Overall mapping'!I11&gt;0,'Overall mapping'!I11,"")</f>
        <v>1</v>
      </c>
      <c r="J11" s="26" t="str">
        <f>IF('Overall mapping'!J11&gt;0,'Overall mapping'!J11,"")</f>
        <v/>
      </c>
      <c r="K11" s="10">
        <f>IF('Overall mapping'!K11&gt;0,'Overall mapping'!K11,"")</f>
        <v>1</v>
      </c>
      <c r="L11" s="10">
        <f>IF('Overall mapping'!L11&gt;0,'Overall mapping'!L11,"")</f>
        <v>1</v>
      </c>
      <c r="M11" s="9">
        <f>IF('Overall mapping'!M11&gt;0,'Overall mapping'!M11,"")</f>
        <v>1</v>
      </c>
      <c r="N11" s="13" t="str">
        <f>IF('Overall mapping'!N11&gt;0,'Overall mapping'!N11,"")</f>
        <v/>
      </c>
    </row>
    <row r="12" spans="1:14" ht="12.75" x14ac:dyDescent="0.2">
      <c r="A12" s="34"/>
      <c r="B12" s="11" t="str">
        <f>'Overall mapping'!B12</f>
        <v>Quasi-rent</v>
      </c>
      <c r="C12" s="9">
        <f>'Overall mapping'!C12</f>
        <v>1</v>
      </c>
      <c r="D12" s="10">
        <f>IF('Overall mapping'!D12&gt;0,'Overall mapping'!D12,"")</f>
        <v>1</v>
      </c>
      <c r="E12" s="10">
        <f>IF('Overall mapping'!E12&gt;0,'Overall mapping'!E12,"")</f>
        <v>1</v>
      </c>
      <c r="F12" s="10">
        <f>IF('Overall mapping'!F12&gt;0,'Overall mapping'!F12,"")</f>
        <v>1</v>
      </c>
      <c r="G12" s="26" t="str">
        <f>IF('Overall mapping'!G12&gt;0,'Overall mapping'!G12,"")</f>
        <v/>
      </c>
      <c r="H12" s="26" t="str">
        <f>IF('Overall mapping'!H12&gt;0,'Overall mapping'!H12,"")</f>
        <v/>
      </c>
      <c r="I12" s="10">
        <f>IF('Overall mapping'!I12&gt;0,'Overall mapping'!I12,"")</f>
        <v>1</v>
      </c>
      <c r="J12" s="26" t="str">
        <f>IF('Overall mapping'!J12&gt;0,'Overall mapping'!J12,"")</f>
        <v/>
      </c>
      <c r="K12" s="10">
        <f>IF('Overall mapping'!K12&gt;0,'Overall mapping'!K12,"")</f>
        <v>1</v>
      </c>
      <c r="L12" s="26" t="str">
        <f>IF('Overall mapping'!L12&gt;0,'Overall mapping'!L12,"")</f>
        <v/>
      </c>
      <c r="M12" s="9">
        <f>IF('Overall mapping'!M12&gt;0,'Overall mapping'!M12,"")</f>
        <v>1</v>
      </c>
      <c r="N12" s="13" t="str">
        <f>IF('Overall mapping'!N12&gt;0,'Overall mapping'!N12,"")</f>
        <v/>
      </c>
    </row>
    <row r="13" spans="1:14" ht="12.75" x14ac:dyDescent="0.2">
      <c r="A13" s="34"/>
      <c r="B13" s="11" t="str">
        <f>'Overall mapping'!B13</f>
        <v>Productivity</v>
      </c>
      <c r="C13" s="9">
        <f>'Overall mapping'!C13</f>
        <v>1</v>
      </c>
      <c r="D13" s="10">
        <f>IF('Overall mapping'!D13&gt;0,'Overall mapping'!D13,"")</f>
        <v>1</v>
      </c>
      <c r="E13" s="10">
        <f>IF('Overall mapping'!E13&gt;0,'Overall mapping'!E13,"")</f>
        <v>1</v>
      </c>
      <c r="F13" s="10">
        <f>IF('Overall mapping'!F13&gt;0,'Overall mapping'!F13,"")</f>
        <v>1</v>
      </c>
      <c r="G13" s="10">
        <f>IF('Overall mapping'!G13&gt;0,'Overall mapping'!G13,"")</f>
        <v>1</v>
      </c>
      <c r="H13" s="10">
        <f>IF('Overall mapping'!H13&gt;0,'Overall mapping'!H13,"")</f>
        <v>1</v>
      </c>
      <c r="I13" s="26" t="str">
        <f>IF('Overall mapping'!I13&gt;0,'Overall mapping'!I13,"")</f>
        <v/>
      </c>
      <c r="J13" s="26" t="str">
        <f>IF('Overall mapping'!J13&gt;0,'Overall mapping'!J13,"")</f>
        <v/>
      </c>
      <c r="K13" s="10">
        <f>IF('Overall mapping'!K13&gt;0,'Overall mapping'!K13,"")</f>
        <v>1</v>
      </c>
      <c r="L13" s="10">
        <f>IF('Overall mapping'!L13&gt;0,'Overall mapping'!L13,"")</f>
        <v>1</v>
      </c>
      <c r="M13" s="9">
        <f>IF('Overall mapping'!M13&gt;0,'Overall mapping'!M13,"")</f>
        <v>1</v>
      </c>
      <c r="N13" s="13" t="str">
        <f>IF('Overall mapping'!N13&gt;0,'Overall mapping'!N13,"")</f>
        <v/>
      </c>
    </row>
    <row r="14" spans="1:14" ht="12.75" x14ac:dyDescent="0.2">
      <c r="A14" s="34"/>
      <c r="B14" s="11" t="str">
        <f>'Overall mapping'!B14</f>
        <v>Fuel Consumption</v>
      </c>
      <c r="C14" s="12">
        <f>'Overall mapping'!C14</f>
        <v>0</v>
      </c>
      <c r="D14" s="26" t="str">
        <f>IF('Overall mapping'!D14&gt;0,'Overall mapping'!D14,"")</f>
        <v/>
      </c>
      <c r="E14" s="10">
        <f>IF('Overall mapping'!E14&gt;0,'Overall mapping'!E14,"")</f>
        <v>1</v>
      </c>
      <c r="F14" s="26" t="str">
        <f>IF('Overall mapping'!F14&gt;0,'Overall mapping'!F14,"")</f>
        <v/>
      </c>
      <c r="G14" s="26" t="str">
        <f>IF('Overall mapping'!G14&gt;0,'Overall mapping'!G14,"")</f>
        <v/>
      </c>
      <c r="H14" s="26" t="str">
        <f>IF('Overall mapping'!H14&gt;0,'Overall mapping'!H14,"")</f>
        <v/>
      </c>
      <c r="I14" s="26" t="str">
        <f>IF('Overall mapping'!I14&gt;0,'Overall mapping'!I14,"")</f>
        <v/>
      </c>
      <c r="J14" s="26" t="str">
        <f>IF('Overall mapping'!J14&gt;0,'Overall mapping'!J14,"")</f>
        <v/>
      </c>
      <c r="K14" s="26" t="str">
        <f>IF('Overall mapping'!K14&gt;0,'Overall mapping'!K14,"")</f>
        <v/>
      </c>
      <c r="L14" s="26" t="str">
        <f>IF('Overall mapping'!L14&gt;0,'Overall mapping'!L14,"")</f>
        <v/>
      </c>
      <c r="M14" s="12" t="str">
        <f>IF('Overall mapping'!M14&gt;0,'Overall mapping'!M14,"")</f>
        <v/>
      </c>
      <c r="N14" s="13" t="str">
        <f>IF('Overall mapping'!N14&gt;0,'Overall mapping'!N14,"")</f>
        <v/>
      </c>
    </row>
    <row r="15" spans="1:14" ht="12.75" x14ac:dyDescent="0.2">
      <c r="A15" s="34"/>
      <c r="B15" s="11" t="str">
        <f>'Overall mapping'!B15</f>
        <v>Distribution of Harvest Volume and Revenue</v>
      </c>
      <c r="C15" s="12">
        <f>'Overall mapping'!C15</f>
        <v>0</v>
      </c>
      <c r="D15" s="26" t="str">
        <f>IF('Overall mapping'!D15&gt;0,'Overall mapping'!D15,"")</f>
        <v/>
      </c>
      <c r="E15" s="26" t="str">
        <f>IF('Overall mapping'!E15&gt;0,'Overall mapping'!E15,"")</f>
        <v/>
      </c>
      <c r="F15" s="26" t="str">
        <f>IF('Overall mapping'!F15&gt;0,'Overall mapping'!F15,"")</f>
        <v/>
      </c>
      <c r="G15" s="26" t="str">
        <f>IF('Overall mapping'!G15&gt;0,'Overall mapping'!G15,"")</f>
        <v/>
      </c>
      <c r="H15" s="10" t="str">
        <f>IF('Overall mapping'!H15&gt;0,'Overall mapping'!H15,"")</f>
        <v/>
      </c>
      <c r="I15" s="10">
        <f>IF('Overall mapping'!I15&gt;0,'Overall mapping'!I15,"")</f>
        <v>1</v>
      </c>
      <c r="J15" s="10">
        <f>IF('Overall mapping'!J15&gt;0,'Overall mapping'!J15,"")</f>
        <v>1</v>
      </c>
      <c r="K15" s="26" t="str">
        <f>IF('Overall mapping'!K15&gt;0,'Overall mapping'!K15,"")</f>
        <v/>
      </c>
      <c r="L15" s="26" t="str">
        <f>IF('Overall mapping'!L15&gt;0,'Overall mapping'!L15,"")</f>
        <v/>
      </c>
      <c r="M15" s="9">
        <f>IF('Overall mapping'!M15&gt;0,'Overall mapping'!M15,"")</f>
        <v>1</v>
      </c>
      <c r="N15" s="13" t="str">
        <f>IF('Overall mapping'!N15&gt;0,'Overall mapping'!N15,"")</f>
        <v/>
      </c>
    </row>
    <row r="16" spans="1:14" ht="25.5" x14ac:dyDescent="0.2">
      <c r="A16" s="34"/>
      <c r="B16" s="11" t="str">
        <f>'Overall mapping'!B16</f>
        <v>Distribution of Profits and Quasi-rents within and between the harvesting and processing sectors</v>
      </c>
      <c r="C16" s="12">
        <f>'Overall mapping'!C16</f>
        <v>0</v>
      </c>
      <c r="D16" s="26" t="str">
        <f>IF('Overall mapping'!D16&gt;0,'Overall mapping'!D16,"")</f>
        <v/>
      </c>
      <c r="E16" s="26" t="str">
        <f>IF('Overall mapping'!E16&gt;0,'Overall mapping'!E16,"")</f>
        <v/>
      </c>
      <c r="F16" s="26" t="str">
        <f>IF('Overall mapping'!F16&gt;0,'Overall mapping'!F16,"")</f>
        <v/>
      </c>
      <c r="G16" s="26" t="str">
        <f>IF('Overall mapping'!G16&gt;0,'Overall mapping'!G16,"")</f>
        <v/>
      </c>
      <c r="H16" s="10" t="str">
        <f>IF('Overall mapping'!H16&gt;0,'Overall mapping'!H16,"")</f>
        <v/>
      </c>
      <c r="I16" s="10">
        <f>IF('Overall mapping'!I16&gt;0,'Overall mapping'!I16,"")</f>
        <v>1</v>
      </c>
      <c r="J16" s="10">
        <f>IF('Overall mapping'!J16&gt;0,'Overall mapping'!J16,"")</f>
        <v>1</v>
      </c>
      <c r="K16" s="26" t="str">
        <f>IF('Overall mapping'!K16&gt;0,'Overall mapping'!K16,"")</f>
        <v/>
      </c>
      <c r="L16" s="26" t="str">
        <f>IF('Overall mapping'!L16&gt;0,'Overall mapping'!L16,"")</f>
        <v/>
      </c>
      <c r="M16" s="12" t="str">
        <f>IF('Overall mapping'!M16&gt;0,'Overall mapping'!M16,"")</f>
        <v/>
      </c>
      <c r="N16" s="13" t="str">
        <f>IF('Overall mapping'!N16&gt;0,'Overall mapping'!N16,"")</f>
        <v/>
      </c>
    </row>
    <row r="17" spans="1:14" ht="12.75" x14ac:dyDescent="0.2">
      <c r="A17" s="34"/>
      <c r="B17" s="11" t="str">
        <f>'Overall mapping'!B17</f>
        <v>Distributions of harvester and processor use rights</v>
      </c>
      <c r="C17" s="12">
        <f>'Overall mapping'!C17</f>
        <v>0</v>
      </c>
      <c r="D17" s="26" t="str">
        <f>IF('Overall mapping'!D17&gt;0,'Overall mapping'!D17,"")</f>
        <v/>
      </c>
      <c r="E17" s="26" t="str">
        <f>IF('Overall mapping'!E17&gt;0,'Overall mapping'!E17,"")</f>
        <v/>
      </c>
      <c r="F17" s="26" t="str">
        <f>IF('Overall mapping'!F17&gt;0,'Overall mapping'!F17,"")</f>
        <v/>
      </c>
      <c r="G17" s="26" t="str">
        <f>IF('Overall mapping'!G17&gt;0,'Overall mapping'!G17,"")</f>
        <v/>
      </c>
      <c r="H17" s="10" t="str">
        <f>IF('Overall mapping'!H17&gt;0,'Overall mapping'!H17,"")</f>
        <v/>
      </c>
      <c r="I17" s="10">
        <f>IF('Overall mapping'!I17&gt;0,'Overall mapping'!I17,"")</f>
        <v>1</v>
      </c>
      <c r="J17" s="26" t="str">
        <f>IF('Overall mapping'!J17&gt;0,'Overall mapping'!J17,"")</f>
        <v/>
      </c>
      <c r="K17" s="26" t="str">
        <f>IF('Overall mapping'!K17&gt;0,'Overall mapping'!K17,"")</f>
        <v/>
      </c>
      <c r="L17" s="26" t="str">
        <f>IF('Overall mapping'!L17&gt;0,'Overall mapping'!L17,"")</f>
        <v/>
      </c>
      <c r="M17" s="9">
        <f>IF('Overall mapping'!M17&gt;0,'Overall mapping'!M17,"")</f>
        <v>1</v>
      </c>
      <c r="N17" s="13" t="str">
        <f>IF('Overall mapping'!N17&gt;0,'Overall mapping'!N17,"")</f>
        <v/>
      </c>
    </row>
    <row r="18" spans="1:14" ht="12.75" x14ac:dyDescent="0.2">
      <c r="A18" s="34"/>
      <c r="B18" s="11" t="str">
        <f>'Overall mapping'!B18</f>
        <v xml:space="preserve">Value of privileges </v>
      </c>
      <c r="C18" s="12">
        <f>'Overall mapping'!C18</f>
        <v>0</v>
      </c>
      <c r="D18" s="26" t="str">
        <f>IF('Overall mapping'!D18&gt;0,'Overall mapping'!D18,"")</f>
        <v/>
      </c>
      <c r="E18" s="26" t="str">
        <f>IF('Overall mapping'!E18&gt;0,'Overall mapping'!E18,"")</f>
        <v/>
      </c>
      <c r="F18" s="26" t="str">
        <f>IF('Overall mapping'!F18&gt;0,'Overall mapping'!F18,"")</f>
        <v/>
      </c>
      <c r="G18" s="26" t="str">
        <f>IF('Overall mapping'!G18&gt;0,'Overall mapping'!G18,"")</f>
        <v/>
      </c>
      <c r="H18" s="10" t="str">
        <f>IF('Overall mapping'!H18&gt;0,'Overall mapping'!H18,"")</f>
        <v/>
      </c>
      <c r="I18" s="10">
        <f>IF('Overall mapping'!I18&gt;0,'Overall mapping'!I18,"")</f>
        <v>1</v>
      </c>
      <c r="J18" s="26" t="str">
        <f>IF('Overall mapping'!J18&gt;0,'Overall mapping'!J18,"")</f>
        <v/>
      </c>
      <c r="K18" s="26" t="str">
        <f>IF('Overall mapping'!K18&gt;0,'Overall mapping'!K18,"")</f>
        <v/>
      </c>
      <c r="L18" s="26" t="str">
        <f>IF('Overall mapping'!L18&gt;0,'Overall mapping'!L18,"")</f>
        <v/>
      </c>
      <c r="M18" s="9">
        <f>IF('Overall mapping'!M18&gt;0,'Overall mapping'!M18,"")</f>
        <v>1</v>
      </c>
      <c r="N18" s="13" t="str">
        <f>IF('Overall mapping'!N18&gt;0,'Overall mapping'!N18,"")</f>
        <v/>
      </c>
    </row>
    <row r="19" spans="1:14" ht="12.75" x14ac:dyDescent="0.2">
      <c r="A19" s="34"/>
      <c r="B19" s="11" t="str">
        <f>'Overall mapping'!B19</f>
        <v>Vertical Integration</v>
      </c>
      <c r="C19" s="12">
        <f>'Overall mapping'!C19</f>
        <v>0</v>
      </c>
      <c r="D19" s="26" t="str">
        <f>IF('Overall mapping'!D19&gt;0,'Overall mapping'!D19,"")</f>
        <v/>
      </c>
      <c r="E19" s="26" t="str">
        <f>IF('Overall mapping'!E19&gt;0,'Overall mapping'!E19,"")</f>
        <v/>
      </c>
      <c r="F19" s="26" t="str">
        <f>IF('Overall mapping'!F19&gt;0,'Overall mapping'!F19,"")</f>
        <v/>
      </c>
      <c r="G19" s="26" t="str">
        <f>IF('Overall mapping'!G19&gt;0,'Overall mapping'!G19,"")</f>
        <v/>
      </c>
      <c r="H19" s="10" t="str">
        <f>IF('Overall mapping'!H19&gt;0,'Overall mapping'!H19,"")</f>
        <v/>
      </c>
      <c r="I19" s="10">
        <f>IF('Overall mapping'!I19&gt;0,'Overall mapping'!I19,"")</f>
        <v>1</v>
      </c>
      <c r="J19" s="26" t="str">
        <f>IF('Overall mapping'!J19&gt;0,'Overall mapping'!J19,"")</f>
        <v/>
      </c>
      <c r="K19" s="26" t="str">
        <f>IF('Overall mapping'!K19&gt;0,'Overall mapping'!K19,"")</f>
        <v/>
      </c>
      <c r="L19" s="26" t="str">
        <f>IF('Overall mapping'!L19&gt;0,'Overall mapping'!L19,"")</f>
        <v/>
      </c>
      <c r="M19" s="9">
        <f>IF('Overall mapping'!M19&gt;0,'Overall mapping'!M19,"")</f>
        <v>1</v>
      </c>
      <c r="N19" s="13" t="str">
        <f>IF('Overall mapping'!N19&gt;0,'Overall mapping'!N19,"")</f>
        <v/>
      </c>
    </row>
    <row r="20" spans="1:14" ht="25.5" x14ac:dyDescent="0.2">
      <c r="A20" s="34"/>
      <c r="B20" s="11" t="str">
        <f>'Overall mapping'!B20</f>
        <v>Concentration of ownership, vessels/plants, QS, by sector, domestic/foreign</v>
      </c>
      <c r="C20" s="12">
        <f>'Overall mapping'!C20</f>
        <v>0</v>
      </c>
      <c r="D20" s="26" t="str">
        <f>IF('Overall mapping'!D20&gt;0,'Overall mapping'!D20,"")</f>
        <v/>
      </c>
      <c r="E20" s="26" t="str">
        <f>IF('Overall mapping'!E20&gt;0,'Overall mapping'!E20,"")</f>
        <v/>
      </c>
      <c r="F20" s="26" t="str">
        <f>IF('Overall mapping'!F20&gt;0,'Overall mapping'!F20,"")</f>
        <v/>
      </c>
      <c r="G20" s="26" t="str">
        <f>IF('Overall mapping'!G20&gt;0,'Overall mapping'!G20,"")</f>
        <v/>
      </c>
      <c r="H20" s="10" t="str">
        <f>IF('Overall mapping'!H20&gt;0,'Overall mapping'!H20,"")</f>
        <v/>
      </c>
      <c r="I20" s="10">
        <f>IF('Overall mapping'!I20&gt;0,'Overall mapping'!I20,"")</f>
        <v>1</v>
      </c>
      <c r="J20" s="26" t="str">
        <f>IF('Overall mapping'!J20&gt;0,'Overall mapping'!J20,"")</f>
        <v/>
      </c>
      <c r="K20" s="26" t="str">
        <f>IF('Overall mapping'!K20&gt;0,'Overall mapping'!K20,"")</f>
        <v/>
      </c>
      <c r="L20" s="10" t="str">
        <f>IF('Overall mapping'!L20&gt;0,'Overall mapping'!L20,"")</f>
        <v/>
      </c>
      <c r="M20" s="9">
        <f>IF('Overall mapping'!M20&gt;0,'Overall mapping'!M20,"")</f>
        <v>1</v>
      </c>
      <c r="N20" s="13" t="str">
        <f>IF('Overall mapping'!N20&gt;0,'Overall mapping'!N20,"")</f>
        <v/>
      </c>
    </row>
    <row r="21" spans="1:14" ht="25.5" x14ac:dyDescent="0.2">
      <c r="A21" s="34"/>
      <c r="B21" s="11" t="str">
        <f>'Overall mapping'!B21</f>
        <v>Degree of involvement of harvesters/processors in non-program AK fisheries</v>
      </c>
      <c r="C21" s="12">
        <f>'Overall mapping'!C21</f>
        <v>0</v>
      </c>
      <c r="D21" s="26" t="str">
        <f>IF('Overall mapping'!D21&gt;0,'Overall mapping'!D21,"")</f>
        <v/>
      </c>
      <c r="E21" s="26" t="str">
        <f>IF('Overall mapping'!E21&gt;0,'Overall mapping'!E21,"")</f>
        <v/>
      </c>
      <c r="F21" s="26" t="str">
        <f>IF('Overall mapping'!F21&gt;0,'Overall mapping'!F21,"")</f>
        <v/>
      </c>
      <c r="G21" s="26" t="str">
        <f>IF('Overall mapping'!G21&gt;0,'Overall mapping'!G21,"")</f>
        <v/>
      </c>
      <c r="H21" s="26" t="str">
        <f>IF('Overall mapping'!H21&gt;0,'Overall mapping'!H21,"")</f>
        <v/>
      </c>
      <c r="I21" s="26" t="str">
        <f>IF('Overall mapping'!I21&gt;0,'Overall mapping'!I21,"")</f>
        <v/>
      </c>
      <c r="J21" s="26" t="str">
        <f>IF('Overall mapping'!J21&gt;0,'Overall mapping'!J21,"")</f>
        <v/>
      </c>
      <c r="K21" s="26" t="str">
        <f>IF('Overall mapping'!K21&gt;0,'Overall mapping'!K21,"")</f>
        <v/>
      </c>
      <c r="L21" s="26" t="str">
        <f>IF('Overall mapping'!L21&gt;0,'Overall mapping'!L21,"")</f>
        <v/>
      </c>
      <c r="M21" s="9">
        <f>IF('Overall mapping'!M21&gt;0,'Overall mapping'!M21,"")</f>
        <v>1</v>
      </c>
      <c r="N21" s="13" t="str">
        <f>IF('Overall mapping'!N21&gt;0,'Overall mapping'!N21,"")</f>
        <v/>
      </c>
    </row>
    <row r="22" spans="1:14" ht="12.75" x14ac:dyDescent="0.2">
      <c r="A22" s="34"/>
      <c r="B22" s="11" t="str">
        <f>'Overall mapping'!B22</f>
        <v>Regional economic impacts- wages and purchasing</v>
      </c>
      <c r="C22" s="9">
        <f>'Overall mapping'!C22</f>
        <v>1</v>
      </c>
      <c r="D22" s="10">
        <f>IF('Overall mapping'!D22&gt;0,'Overall mapping'!D22,"")</f>
        <v>1</v>
      </c>
      <c r="E22" s="10">
        <f>IF('Overall mapping'!E22&gt;0,'Overall mapping'!E22,"")</f>
        <v>1</v>
      </c>
      <c r="F22" s="10">
        <f>IF('Overall mapping'!F22&gt;0,'Overall mapping'!F22,"")</f>
        <v>1</v>
      </c>
      <c r="G22" s="10">
        <f>IF('Overall mapping'!G22&gt;0,'Overall mapping'!G22,"")</f>
        <v>1</v>
      </c>
      <c r="H22" s="26" t="str">
        <f>IF('Overall mapping'!H22&gt;0,'Overall mapping'!H22,"")</f>
        <v/>
      </c>
      <c r="I22" s="26" t="str">
        <f>IF('Overall mapping'!I22&gt;0,'Overall mapping'!I22,"")</f>
        <v/>
      </c>
      <c r="J22" s="10">
        <f>IF('Overall mapping'!J22&gt;0,'Overall mapping'!J22,"")</f>
        <v>1</v>
      </c>
      <c r="K22" s="10">
        <f>IF('Overall mapping'!K22&gt;0,'Overall mapping'!K22,"")</f>
        <v>1</v>
      </c>
      <c r="L22" s="10">
        <f>IF('Overall mapping'!L22&gt;0,'Overall mapping'!L22,"")</f>
        <v>1</v>
      </c>
      <c r="M22" s="9">
        <f>IF('Overall mapping'!M22&gt;0,'Overall mapping'!M22,"")</f>
        <v>1</v>
      </c>
      <c r="N22" s="24">
        <f>IF('Overall mapping'!N22&gt;0,'Overall mapping'!N22,"")</f>
        <v>1</v>
      </c>
    </row>
    <row r="23" spans="1:14" ht="25.5" x14ac:dyDescent="0.2">
      <c r="A23" s="34"/>
      <c r="B23" s="11" t="str">
        <f>'Overall mapping'!B23</f>
        <v>Seasonality of catch and ex-vessel revenue by vessel class, port of landing, and residence</v>
      </c>
      <c r="C23" s="12">
        <f>'Overall mapping'!C23</f>
        <v>0</v>
      </c>
      <c r="D23" s="26" t="str">
        <f>IF('Overall mapping'!D23&gt;0,'Overall mapping'!D23,"")</f>
        <v/>
      </c>
      <c r="E23" s="26" t="str">
        <f>IF('Overall mapping'!E23&gt;0,'Overall mapping'!E23,"")</f>
        <v/>
      </c>
      <c r="F23" s="26" t="str">
        <f>IF('Overall mapping'!F23&gt;0,'Overall mapping'!F23,"")</f>
        <v/>
      </c>
      <c r="G23" s="26" t="str">
        <f>IF('Overall mapping'!G23&gt;0,'Overall mapping'!G23,"")</f>
        <v/>
      </c>
      <c r="H23" s="26" t="str">
        <f>IF('Overall mapping'!H23&gt;0,'Overall mapping'!H23,"")</f>
        <v/>
      </c>
      <c r="I23" s="26" t="str">
        <f>IF('Overall mapping'!I23&gt;0,'Overall mapping'!I23,"")</f>
        <v/>
      </c>
      <c r="J23" s="26" t="str">
        <f>IF('Overall mapping'!J23&gt;0,'Overall mapping'!J23,"")</f>
        <v/>
      </c>
      <c r="K23" s="26" t="str">
        <f>IF('Overall mapping'!K23&gt;0,'Overall mapping'!K23,"")</f>
        <v/>
      </c>
      <c r="L23" s="26" t="str">
        <f>IF('Overall mapping'!L23&gt;0,'Overall mapping'!L23,"")</f>
        <v/>
      </c>
      <c r="M23" s="9">
        <f>IF('Overall mapping'!M23&gt;0,'Overall mapping'!M23,"")</f>
        <v>1</v>
      </c>
      <c r="N23" s="13" t="str">
        <f>IF('Overall mapping'!N23&gt;0,'Overall mapping'!N23,"")</f>
        <v/>
      </c>
    </row>
    <row r="24" spans="1:14" ht="25.5" x14ac:dyDescent="0.2">
      <c r="A24" s="34"/>
      <c r="B24" s="11" t="str">
        <f>'Overall mapping'!B24</f>
        <v>Harvesting employment and payments to harvesting crews</v>
      </c>
      <c r="C24" s="12">
        <f>'Overall mapping'!C24</f>
        <v>0</v>
      </c>
      <c r="D24" s="10">
        <f>IF('Overall mapping'!D24&gt;0,'Overall mapping'!D24,"")</f>
        <v>1</v>
      </c>
      <c r="E24" s="26" t="str">
        <f>IF('Overall mapping'!E24&gt;0,'Overall mapping'!E24,"")</f>
        <v/>
      </c>
      <c r="F24" s="26" t="str">
        <f>IF('Overall mapping'!F24&gt;0,'Overall mapping'!F24,"")</f>
        <v/>
      </c>
      <c r="G24" s="26" t="str">
        <f>IF('Overall mapping'!G24&gt;0,'Overall mapping'!G24,"")</f>
        <v/>
      </c>
      <c r="H24" s="26" t="str">
        <f>IF('Overall mapping'!H24&gt;0,'Overall mapping'!H24,"")</f>
        <v/>
      </c>
      <c r="I24" s="26" t="str">
        <f>IF('Overall mapping'!I24&gt;0,'Overall mapping'!I24,"")</f>
        <v/>
      </c>
      <c r="J24" s="10">
        <f>IF('Overall mapping'!J24&gt;0,'Overall mapping'!J24,"")</f>
        <v>1</v>
      </c>
      <c r="K24" s="26" t="str">
        <f>IF('Overall mapping'!K24&gt;0,'Overall mapping'!K24,"")</f>
        <v/>
      </c>
      <c r="L24" s="26" t="str">
        <f>IF('Overall mapping'!L24&gt;0,'Overall mapping'!L24,"")</f>
        <v/>
      </c>
      <c r="M24" s="12" t="str">
        <f>IF('Overall mapping'!M24&gt;0,'Overall mapping'!M24,"")</f>
        <v/>
      </c>
      <c r="N24" s="13" t="str">
        <f>IF('Overall mapping'!N24&gt;0,'Overall mapping'!N24,"")</f>
        <v/>
      </c>
    </row>
    <row r="25" spans="1:14" ht="25.5" x14ac:dyDescent="0.2">
      <c r="A25" s="34"/>
      <c r="B25" s="11" t="str">
        <f>'Overall mapping'!B25</f>
        <v>Processing employment and payments to processing crews</v>
      </c>
      <c r="C25" s="12">
        <f>'Overall mapping'!C25</f>
        <v>0</v>
      </c>
      <c r="D25" s="10">
        <f>IF('Overall mapping'!D25&gt;0,'Overall mapping'!D25,"")</f>
        <v>1</v>
      </c>
      <c r="E25" s="26" t="str">
        <f>IF('Overall mapping'!E25&gt;0,'Overall mapping'!E25,"")</f>
        <v/>
      </c>
      <c r="F25" s="26" t="str">
        <f>IF('Overall mapping'!F25&gt;0,'Overall mapping'!F25,"")</f>
        <v/>
      </c>
      <c r="G25" s="26" t="str">
        <f>IF('Overall mapping'!G25&gt;0,'Overall mapping'!G25,"")</f>
        <v/>
      </c>
      <c r="H25" s="26" t="str">
        <f>IF('Overall mapping'!H25&gt;0,'Overall mapping'!H25,"")</f>
        <v/>
      </c>
      <c r="I25" s="26" t="str">
        <f>IF('Overall mapping'!I25&gt;0,'Overall mapping'!I25,"")</f>
        <v/>
      </c>
      <c r="J25" s="26" t="str">
        <f>IF('Overall mapping'!J25&gt;0,'Overall mapping'!J25,"")</f>
        <v/>
      </c>
      <c r="K25" s="26" t="str">
        <f>IF('Overall mapping'!K25&gt;0,'Overall mapping'!K25,"")</f>
        <v/>
      </c>
      <c r="L25" s="26" t="str">
        <f>IF('Overall mapping'!L25&gt;0,'Overall mapping'!L25,"")</f>
        <v/>
      </c>
      <c r="M25" s="12" t="str">
        <f>IF('Overall mapping'!M25&gt;0,'Overall mapping'!M25,"")</f>
        <v/>
      </c>
      <c r="N25" s="13" t="str">
        <f>IF('Overall mapping'!N25&gt;0,'Overall mapping'!N25,"")</f>
        <v/>
      </c>
    </row>
    <row r="26" spans="1:14" ht="25.5" x14ac:dyDescent="0.2">
      <c r="A26" s="34"/>
      <c r="B26" s="11" t="str">
        <f>'Overall mapping'!B26</f>
        <v>Individual non-labor operating inputs, quantity and cost</v>
      </c>
      <c r="C26" s="12">
        <f>'Overall mapping'!C26</f>
        <v>0</v>
      </c>
      <c r="D26" s="26" t="str">
        <f>IF('Overall mapping'!D26&gt;0,'Overall mapping'!D26,"")</f>
        <v/>
      </c>
      <c r="E26" s="10">
        <f>IF('Overall mapping'!E26&gt;0,'Overall mapping'!E26,"")</f>
        <v>1</v>
      </c>
      <c r="F26" s="10">
        <f>IF('Overall mapping'!F26&gt;0,'Overall mapping'!F26,"")</f>
        <v>1</v>
      </c>
      <c r="G26" s="10">
        <f>IF('Overall mapping'!G26&gt;0,'Overall mapping'!G26,"")</f>
        <v>1</v>
      </c>
      <c r="H26" s="26" t="str">
        <f>IF('Overall mapping'!H26&gt;0,'Overall mapping'!H26,"")</f>
        <v/>
      </c>
      <c r="I26" s="26" t="str">
        <f>IF('Overall mapping'!I26&gt;0,'Overall mapping'!I26,"")</f>
        <v/>
      </c>
      <c r="J26" s="26" t="str">
        <f>IF('Overall mapping'!J26&gt;0,'Overall mapping'!J26,"")</f>
        <v/>
      </c>
      <c r="K26" s="26" t="str">
        <f>IF('Overall mapping'!K26&gt;0,'Overall mapping'!K26,"")</f>
        <v/>
      </c>
      <c r="L26" s="26" t="str">
        <f>IF('Overall mapping'!L26&gt;0,'Overall mapping'!L26,"")</f>
        <v/>
      </c>
      <c r="M26" s="12" t="str">
        <f>IF('Overall mapping'!M26&gt;0,'Overall mapping'!M26,"")</f>
        <v/>
      </c>
      <c r="N26" s="13" t="str">
        <f>IF('Overall mapping'!N26&gt;0,'Overall mapping'!N26,"")</f>
        <v/>
      </c>
    </row>
    <row r="27" spans="1:14" ht="12.75" x14ac:dyDescent="0.2">
      <c r="A27" s="35"/>
      <c r="B27" s="16" t="str">
        <f>'Overall mapping'!B27</f>
        <v>Capitalized purchases of trawl and excluder gear</v>
      </c>
      <c r="C27" s="17">
        <f>'Overall mapping'!C27</f>
        <v>0</v>
      </c>
      <c r="D27" s="25" t="str">
        <f>IF('Overall mapping'!D27&gt;0,'Overall mapping'!D27,"")</f>
        <v/>
      </c>
      <c r="E27" s="25" t="str">
        <f>IF('Overall mapping'!E27&gt;0,'Overall mapping'!E27,"")</f>
        <v/>
      </c>
      <c r="F27" s="25" t="str">
        <f>IF('Overall mapping'!F27&gt;0,'Overall mapping'!F27,"")</f>
        <v/>
      </c>
      <c r="G27" s="25" t="str">
        <f>IF('Overall mapping'!G27&gt;0,'Overall mapping'!G27,"")</f>
        <v/>
      </c>
      <c r="H27" s="14">
        <f>IF('Overall mapping'!H27&gt;0,'Overall mapping'!H27,"")</f>
        <v>1</v>
      </c>
      <c r="I27" s="25" t="str">
        <f>IF('Overall mapping'!I27&gt;0,'Overall mapping'!I27,"")</f>
        <v/>
      </c>
      <c r="J27" s="25" t="str">
        <f>IF('Overall mapping'!J27&gt;0,'Overall mapping'!J27,"")</f>
        <v/>
      </c>
      <c r="K27" s="25" t="str">
        <f>IF('Overall mapping'!K27&gt;0,'Overall mapping'!K27,"")</f>
        <v/>
      </c>
      <c r="L27" s="25" t="str">
        <f>IF('Overall mapping'!L27&gt;0,'Overall mapping'!L27,"")</f>
        <v/>
      </c>
      <c r="M27" s="17" t="str">
        <f>IF('Overall mapping'!M27&gt;0,'Overall mapping'!M27,"")</f>
        <v/>
      </c>
      <c r="N27" s="18" t="str">
        <f>IF('Overall mapping'!N27&gt;0,'Overall mapping'!N27,"")</f>
        <v/>
      </c>
    </row>
  </sheetData>
  <autoFilter ref="C3:N27" xr:uid="{00000000-0009-0000-0000-000001000000}"/>
  <mergeCells count="5">
    <mergeCell ref="A1:B3"/>
    <mergeCell ref="C2:L2"/>
    <mergeCell ref="M2:N2"/>
    <mergeCell ref="A4:A7"/>
    <mergeCell ref="A8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4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activeCell="C5" sqref="C5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9" t="str">
        <f>'Overall mapping'!A1</f>
        <v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1" t="str">
        <f>'Overall mapping'!M2</f>
        <v>Also requires existing data</v>
      </c>
      <c r="N2" s="32"/>
    </row>
    <row r="3" spans="1:14" ht="51" x14ac:dyDescent="0.2">
      <c r="A3" s="38"/>
      <c r="B3" s="38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5" t="s">
        <v>12</v>
      </c>
      <c r="M3" s="6" t="s">
        <v>13</v>
      </c>
      <c r="N3" s="7" t="s">
        <v>14</v>
      </c>
    </row>
    <row r="4" spans="1:14" ht="12.75" x14ac:dyDescent="0.2">
      <c r="A4" s="33" t="str">
        <f>'Overall mapping'!A4</f>
        <v>EDR Content Rating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1"/>
      <c r="M4" s="12"/>
      <c r="N4" s="13"/>
    </row>
    <row r="5" spans="1:14" ht="12.75" x14ac:dyDescent="0.2">
      <c r="A5" s="34"/>
      <c r="B5" s="10" t="str">
        <f>'Overall mapping'!B5</f>
        <v>A91</v>
      </c>
      <c r="C5" s="26" t="str">
        <f>IF('Overall mapping'!C5&gt;0,'Overall mapping'!C5,"")</f>
        <v/>
      </c>
      <c r="D5" s="26" t="str">
        <f>IF('Overall mapping'!D5&gt;0,'Overall mapping'!D5,"")</f>
        <v/>
      </c>
      <c r="E5" s="10">
        <f>IF('Overall mapping'!E5&gt;0,'Overall mapping'!E5,"")</f>
        <v>3</v>
      </c>
      <c r="F5" s="10" t="str">
        <f>IF('Overall mapping'!F5&gt;0,'Overall mapping'!F5,"")</f>
        <v/>
      </c>
      <c r="G5" s="10" t="str">
        <f>IF('Overall mapping'!G5&gt;0,'Overall mapping'!G5,"")</f>
        <v/>
      </c>
      <c r="H5" s="10" t="str">
        <f>IF('Overall mapping'!H5&gt;0,'Overall mapping'!H5,"")</f>
        <v/>
      </c>
      <c r="I5" s="10" t="str">
        <f>IF('Overall mapping'!I5&gt;0,'Overall mapping'!I5,"")</f>
        <v/>
      </c>
      <c r="J5" s="10" t="str">
        <f>IF('Overall mapping'!J5&gt;0,'Overall mapping'!J5,"")</f>
        <v/>
      </c>
      <c r="K5" s="10" t="str">
        <f>IF('Overall mapping'!K5&gt;0,'Overall mapping'!K5,"")</f>
        <v/>
      </c>
      <c r="L5" s="11" t="str">
        <f>IF('Overall mapping'!L5&gt;0,'Overall mapping'!L5,"")</f>
        <v/>
      </c>
      <c r="M5" s="12" t="str">
        <f>IF('Overall mapping'!M5&gt;0,'Overall mapping'!M5,"")</f>
        <v/>
      </c>
      <c r="N5" s="13" t="str">
        <f>IF('Overall mapping'!N5&gt;0,'Overall mapping'!N5,"")</f>
        <v/>
      </c>
    </row>
    <row r="6" spans="1:14" ht="12.75" x14ac:dyDescent="0.2">
      <c r="A6" s="34"/>
      <c r="B6" s="10"/>
      <c r="C6" s="9"/>
      <c r="D6" s="10"/>
      <c r="E6" s="10"/>
      <c r="F6" s="10"/>
      <c r="G6" s="10"/>
      <c r="H6" s="10"/>
      <c r="J6" s="10"/>
      <c r="K6" s="10"/>
      <c r="L6" s="11"/>
      <c r="M6" s="12"/>
      <c r="N6" s="13"/>
    </row>
    <row r="7" spans="1:14" ht="12.75" x14ac:dyDescent="0.2">
      <c r="A7" s="35"/>
      <c r="B7" s="14"/>
      <c r="C7" s="15"/>
      <c r="D7" s="14"/>
      <c r="E7" s="14"/>
      <c r="F7" s="14"/>
      <c r="G7" s="14"/>
      <c r="H7" s="14"/>
      <c r="I7" s="14"/>
      <c r="J7" s="14"/>
      <c r="K7" s="14"/>
      <c r="L7" s="16"/>
      <c r="M7" s="17"/>
      <c r="N7" s="18"/>
    </row>
    <row r="8" spans="1:14" ht="12.75" x14ac:dyDescent="0.2">
      <c r="A8" s="36" t="str">
        <f>'Overall mapping'!A8</f>
        <v>Performance Metrics listed in EDR implemention RIR (see Table 1 from Nov. 2019 paper)</v>
      </c>
      <c r="B8" s="19" t="str">
        <f ca="1">IFERROR(__xludf.DUMMYFUNCTION("filter('Overall mapping'!B8:N27,'Overall mapping'!E8:E27=1,'Overall mapping'!C8:C27="""",'Overall mapping'!D8:D27="""",'Overall mapping'!F8:F27="""",'Overall mapping'!G8:G27="""",'Overall mapping'!H8:H27="""",'Overall mapping'!I8:I27="""",'Overall mapping"&amp;"'!J8:J27="""",'Overall mapping'!K8:K27="""",'Overall mapping'!L8:L27="""")"),"Fuel Consumption")</f>
        <v>Fuel Consumption</v>
      </c>
      <c r="C8" s="20"/>
      <c r="D8" s="21"/>
      <c r="E8" s="8">
        <f ca="1">IFERROR(__xludf.DUMMYFUNCTION("""COMPUTED_VALUE"""),1)</f>
        <v>1</v>
      </c>
      <c r="F8" s="21"/>
      <c r="G8" s="21"/>
      <c r="H8" s="21"/>
      <c r="I8" s="21"/>
      <c r="J8" s="21"/>
      <c r="K8" s="21"/>
      <c r="L8" s="21"/>
      <c r="M8" s="22"/>
      <c r="N8" s="23"/>
    </row>
    <row r="9" spans="1:14" ht="12.75" x14ac:dyDescent="0.2">
      <c r="A9" s="34"/>
      <c r="B9" s="11"/>
      <c r="C9" s="9"/>
      <c r="L9" s="10"/>
      <c r="M9" s="9"/>
      <c r="N9" s="13"/>
    </row>
    <row r="10" spans="1:14" ht="12.75" x14ac:dyDescent="0.2">
      <c r="A10" s="34"/>
      <c r="B10" s="11"/>
      <c r="C10" s="9"/>
      <c r="D10" s="10"/>
      <c r="E10" s="10"/>
      <c r="F10" s="10"/>
      <c r="G10" s="10"/>
      <c r="H10" s="10"/>
      <c r="L10" s="10"/>
      <c r="M10" s="9"/>
      <c r="N10" s="13"/>
    </row>
    <row r="11" spans="1:14" ht="12.75" x14ac:dyDescent="0.2">
      <c r="A11" s="34"/>
      <c r="B11" s="11"/>
      <c r="C11" s="9"/>
      <c r="D11" s="10"/>
      <c r="E11" s="10"/>
      <c r="F11" s="10"/>
      <c r="G11" s="10"/>
      <c r="H11" s="10"/>
      <c r="I11" s="10"/>
      <c r="K11" s="10"/>
      <c r="L11" s="10"/>
      <c r="M11" s="9"/>
      <c r="N11" s="13"/>
    </row>
    <row r="12" spans="1:14" ht="12.75" x14ac:dyDescent="0.2">
      <c r="A12" s="34"/>
      <c r="B12" s="11"/>
      <c r="C12" s="9"/>
      <c r="D12" s="10"/>
      <c r="E12" s="10"/>
      <c r="F12" s="10"/>
      <c r="I12" s="10"/>
      <c r="K12" s="10"/>
      <c r="M12" s="9"/>
      <c r="N12" s="13"/>
    </row>
    <row r="13" spans="1:14" ht="12.75" x14ac:dyDescent="0.2">
      <c r="A13" s="34"/>
      <c r="B13" s="11"/>
      <c r="C13" s="9"/>
      <c r="D13" s="10"/>
      <c r="E13" s="10"/>
      <c r="F13" s="10"/>
      <c r="G13" s="10"/>
      <c r="H13" s="10"/>
      <c r="K13" s="10"/>
      <c r="L13" s="10"/>
      <c r="M13" s="9"/>
      <c r="N13" s="13"/>
    </row>
    <row r="14" spans="1:14" ht="12.75" x14ac:dyDescent="0.2">
      <c r="A14" s="34"/>
      <c r="B14" s="11"/>
      <c r="C14" s="12"/>
      <c r="E14" s="10"/>
      <c r="M14" s="12"/>
      <c r="N14" s="13"/>
    </row>
    <row r="15" spans="1:14" ht="12.75" x14ac:dyDescent="0.2">
      <c r="A15" s="34"/>
      <c r="B15" s="11"/>
      <c r="C15" s="12"/>
      <c r="H15" s="10"/>
      <c r="I15" s="10"/>
      <c r="J15" s="10"/>
      <c r="M15" s="9"/>
      <c r="N15" s="13"/>
    </row>
    <row r="16" spans="1:14" ht="12.75" x14ac:dyDescent="0.2">
      <c r="A16" s="34"/>
      <c r="B16" s="11"/>
      <c r="C16" s="12"/>
      <c r="H16" s="10"/>
      <c r="I16" s="10"/>
      <c r="J16" s="10"/>
      <c r="M16" s="12"/>
      <c r="N16" s="13"/>
    </row>
    <row r="17" spans="1:14" ht="12.75" x14ac:dyDescent="0.2">
      <c r="A17" s="34"/>
      <c r="B17" s="11"/>
      <c r="C17" s="12"/>
      <c r="H17" s="10"/>
      <c r="I17" s="10"/>
      <c r="M17" s="9"/>
      <c r="N17" s="13"/>
    </row>
    <row r="18" spans="1:14" ht="12.75" x14ac:dyDescent="0.2">
      <c r="A18" s="34"/>
      <c r="B18" s="11"/>
      <c r="C18" s="12"/>
      <c r="H18" s="10"/>
      <c r="I18" s="10"/>
      <c r="M18" s="9"/>
      <c r="N18" s="13"/>
    </row>
    <row r="19" spans="1:14" ht="12.75" x14ac:dyDescent="0.2">
      <c r="A19" s="34"/>
      <c r="B19" s="11"/>
      <c r="C19" s="12"/>
      <c r="H19" s="10"/>
      <c r="I19" s="10"/>
      <c r="M19" s="9"/>
      <c r="N19" s="13"/>
    </row>
    <row r="20" spans="1:14" ht="12.75" x14ac:dyDescent="0.2">
      <c r="A20" s="34"/>
      <c r="B20" s="11"/>
      <c r="C20" s="12"/>
      <c r="H20" s="10"/>
      <c r="I20" s="10"/>
      <c r="L20" s="10"/>
      <c r="M20" s="9"/>
      <c r="N20" s="13"/>
    </row>
    <row r="21" spans="1:14" ht="12.75" x14ac:dyDescent="0.2">
      <c r="A21" s="34"/>
      <c r="B21" s="11"/>
      <c r="C21" s="12"/>
      <c r="M21" s="9"/>
      <c r="N21" s="13"/>
    </row>
    <row r="22" spans="1:14" ht="12.75" x14ac:dyDescent="0.2">
      <c r="A22" s="34"/>
      <c r="B22" s="11"/>
      <c r="C22" s="9"/>
      <c r="D22" s="10"/>
      <c r="E22" s="10"/>
      <c r="F22" s="10"/>
      <c r="G22" s="10"/>
      <c r="J22" s="10"/>
      <c r="K22" s="10"/>
      <c r="L22" s="10"/>
      <c r="M22" s="9"/>
      <c r="N22" s="24"/>
    </row>
    <row r="23" spans="1:14" ht="12.75" x14ac:dyDescent="0.2">
      <c r="A23" s="34"/>
      <c r="B23" s="11"/>
      <c r="C23" s="12"/>
      <c r="M23" s="9"/>
      <c r="N23" s="13"/>
    </row>
    <row r="24" spans="1:14" ht="12.75" x14ac:dyDescent="0.2">
      <c r="A24" s="34"/>
      <c r="B24" s="11"/>
      <c r="C24" s="12"/>
      <c r="D24" s="10"/>
      <c r="J24" s="10"/>
      <c r="M24" s="12"/>
      <c r="N24" s="13"/>
    </row>
    <row r="25" spans="1:14" ht="12.75" x14ac:dyDescent="0.2">
      <c r="A25" s="34"/>
      <c r="B25" s="11"/>
      <c r="C25" s="12"/>
      <c r="D25" s="10"/>
      <c r="M25" s="12"/>
      <c r="N25" s="13"/>
    </row>
    <row r="26" spans="1:14" ht="12.75" x14ac:dyDescent="0.2">
      <c r="A26" s="34"/>
      <c r="B26" s="11"/>
      <c r="C26" s="12"/>
      <c r="E26" s="10"/>
      <c r="F26" s="10"/>
      <c r="G26" s="10"/>
      <c r="M26" s="12"/>
      <c r="N26" s="13"/>
    </row>
    <row r="27" spans="1:14" ht="12.75" x14ac:dyDescent="0.2">
      <c r="A27" s="35"/>
      <c r="B27" s="16"/>
      <c r="C27" s="17"/>
      <c r="D27" s="25"/>
      <c r="E27" s="25"/>
      <c r="F27" s="25"/>
      <c r="G27" s="25"/>
      <c r="H27" s="14"/>
      <c r="I27" s="25"/>
      <c r="J27" s="25"/>
      <c r="K27" s="25"/>
      <c r="L27" s="25"/>
      <c r="M27" s="17"/>
      <c r="N27" s="18"/>
    </row>
    <row r="29" spans="1:14" ht="12.75" x14ac:dyDescent="0.2">
      <c r="B29" s="27" t="s">
        <v>41</v>
      </c>
      <c r="C29" s="28"/>
      <c r="D29" s="28"/>
    </row>
    <row r="30" spans="1:14" ht="12.75" x14ac:dyDescent="0.2">
      <c r="B30" s="26" t="str">
        <f ca="1">IFERROR(__xludf.DUMMYFUNCTION("filter('Overall mapping'!B8:B27,iserror(match('Overall mapping'!B8:B27,B8:B27,0)))"),"Capitalized value of vessel/plant and equipment")</f>
        <v>Capitalized value of vessel/plant and equipment</v>
      </c>
    </row>
    <row r="31" spans="1:14" ht="12.75" x14ac:dyDescent="0.2">
      <c r="B31" s="26" t="str">
        <f ca="1">IFERROR(__xludf.DUMMYFUNCTION("""COMPUTED_VALUE"""),"Direct Capacity")</f>
        <v>Direct Capacity</v>
      </c>
    </row>
    <row r="32" spans="1:14" ht="12.75" x14ac:dyDescent="0.2">
      <c r="B32" s="26" t="str">
        <f ca="1">IFERROR(__xludf.DUMMYFUNCTION("""COMPUTED_VALUE"""),"Capacity Utilization")</f>
        <v>Capacity Utilization</v>
      </c>
    </row>
    <row r="33" spans="2:2" ht="12.75" x14ac:dyDescent="0.2">
      <c r="B33" s="26" t="str">
        <f ca="1">IFERROR(__xludf.DUMMYFUNCTION("""COMPUTED_VALUE"""),"Profit")</f>
        <v>Profit</v>
      </c>
    </row>
    <row r="34" spans="2:2" ht="12.75" x14ac:dyDescent="0.2">
      <c r="B34" s="26" t="str">
        <f ca="1">IFERROR(__xludf.DUMMYFUNCTION("""COMPUTED_VALUE"""),"Quasi-rent")</f>
        <v>Quasi-rent</v>
      </c>
    </row>
    <row r="35" spans="2:2" ht="12.75" x14ac:dyDescent="0.2">
      <c r="B35" s="26" t="str">
        <f ca="1">IFERROR(__xludf.DUMMYFUNCTION("""COMPUTED_VALUE"""),"Productivity")</f>
        <v>Productivity</v>
      </c>
    </row>
    <row r="36" spans="2:2" ht="12.75" x14ac:dyDescent="0.2">
      <c r="B36" s="26" t="str">
        <f ca="1">IFERROR(__xludf.DUMMYFUNCTION("""COMPUTED_VALUE"""),"Distribution of Harvest Volume and Revenue")</f>
        <v>Distribution of Harvest Volume and Revenue</v>
      </c>
    </row>
    <row r="37" spans="2:2" ht="12.75" x14ac:dyDescent="0.2">
      <c r="B37" s="26" t="str">
        <f ca="1">IFERROR(__xludf.DUMMYFUNCTION("""COMPUTED_VALUE"""),"Distribution of Profits and Quasi-rents within and between the harvesting and processing sectors")</f>
        <v>Distribution of Profits and Quasi-rents within and between the harvesting and processing sectors</v>
      </c>
    </row>
    <row r="38" spans="2:2" ht="12.75" x14ac:dyDescent="0.2">
      <c r="B38" s="26" t="str">
        <f ca="1">IFERROR(__xludf.DUMMYFUNCTION("""COMPUTED_VALUE"""),"Distributions of harvester and processor use rights")</f>
        <v>Distributions of harvester and processor use rights</v>
      </c>
    </row>
    <row r="39" spans="2:2" ht="12.75" x14ac:dyDescent="0.2">
      <c r="B39" s="26" t="str">
        <f ca="1">IFERROR(__xludf.DUMMYFUNCTION("""COMPUTED_VALUE"""),"Value of privileges ")</f>
        <v xml:space="preserve">Value of privileges </v>
      </c>
    </row>
    <row r="40" spans="2:2" ht="12.75" x14ac:dyDescent="0.2">
      <c r="B40" s="26" t="str">
        <f ca="1">IFERROR(__xludf.DUMMYFUNCTION("""COMPUTED_VALUE"""),"Vertical Integration")</f>
        <v>Vertical Integration</v>
      </c>
    </row>
    <row r="41" spans="2:2" ht="12.75" x14ac:dyDescent="0.2">
      <c r="B41" s="26" t="str">
        <f ca="1">IFERROR(__xludf.DUMMYFUNCTION("""COMPUTED_VALUE"""),"Concentration of ownership, vessels/plants, QS, by sector, domestic/foreign")</f>
        <v>Concentration of ownership, vessels/plants, QS, by sector, domestic/foreign</v>
      </c>
    </row>
    <row r="42" spans="2:2" ht="12.75" x14ac:dyDescent="0.2">
      <c r="B42" s="26" t="str">
        <f ca="1">IFERROR(__xludf.DUMMYFUNCTION("""COMPUTED_VALUE"""),"Degree of involvement of harvesters/processors in non-program AK fisheries")</f>
        <v>Degree of involvement of harvesters/processors in non-program AK fisheries</v>
      </c>
    </row>
    <row r="43" spans="2:2" ht="12.75" x14ac:dyDescent="0.2">
      <c r="B43" s="26" t="str">
        <f ca="1">IFERROR(__xludf.DUMMYFUNCTION("""COMPUTED_VALUE"""),"Regional economic impacts- wages and purchasing")</f>
        <v>Regional economic impacts- wages and purchasing</v>
      </c>
    </row>
    <row r="44" spans="2:2" ht="12.75" x14ac:dyDescent="0.2">
      <c r="B44" s="26" t="str">
        <f ca="1">IFERROR(__xludf.DUMMYFUNCTION("""COMPUTED_VALUE"""),"Seasonality of catch and ex-vessel revenue by vessel class, port of landing, and residence")</f>
        <v>Seasonality of catch and ex-vessel revenue by vessel class, port of landing, and residence</v>
      </c>
    </row>
    <row r="45" spans="2:2" ht="12.75" x14ac:dyDescent="0.2">
      <c r="B45" s="26" t="str">
        <f ca="1">IFERROR(__xludf.DUMMYFUNCTION("""COMPUTED_VALUE"""),"Harvesting employment and payments to harvesting crews")</f>
        <v>Harvesting employment and payments to harvesting crews</v>
      </c>
    </row>
    <row r="46" spans="2:2" ht="12.75" x14ac:dyDescent="0.2">
      <c r="B46" s="26" t="str">
        <f ca="1">IFERROR(__xludf.DUMMYFUNCTION("""COMPUTED_VALUE"""),"Processing employment and payments to processing crews")</f>
        <v>Processing employment and payments to processing crews</v>
      </c>
    </row>
    <row r="47" spans="2:2" ht="12.75" x14ac:dyDescent="0.2">
      <c r="B47" s="26" t="str">
        <f ca="1">IFERROR(__xludf.DUMMYFUNCTION("""COMPUTED_VALUE"""),"Individual non-labor operating inputs, quantity and cost")</f>
        <v>Individual non-labor operating inputs, quantity and cost</v>
      </c>
    </row>
    <row r="48" spans="2:2" ht="12.75" x14ac:dyDescent="0.2">
      <c r="B48" s="26" t="str">
        <f ca="1">IFERROR(__xludf.DUMMYFUNCTION("""COMPUTED_VALUE"""),"Capitalized purchases of trawl and excluder gear")</f>
        <v>Capitalized purchases of trawl and excluder gear</v>
      </c>
    </row>
  </sheetData>
  <mergeCells count="5">
    <mergeCell ref="A1:B3"/>
    <mergeCell ref="C2:L2"/>
    <mergeCell ref="M2:N2"/>
    <mergeCell ref="A4:A7"/>
    <mergeCell ref="A8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31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9" t="str">
        <f>'Overall mapping'!A1</f>
        <v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1" t="str">
        <f>'Overall mapping'!M2</f>
        <v>Also requires existing data</v>
      </c>
      <c r="N2" s="32"/>
    </row>
    <row r="3" spans="1:14" ht="51" x14ac:dyDescent="0.2">
      <c r="A3" s="38"/>
      <c r="B3" s="38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5" t="s">
        <v>12</v>
      </c>
      <c r="M3" s="6" t="s">
        <v>13</v>
      </c>
      <c r="N3" s="7" t="s">
        <v>14</v>
      </c>
    </row>
    <row r="4" spans="1:14" ht="12.75" x14ac:dyDescent="0.2">
      <c r="A4" s="33" t="str">
        <f>'Overall mapping'!A4</f>
        <v>EDR Content Rating</v>
      </c>
      <c r="B4" s="8" t="str">
        <f>'Overall mapping'!B4</f>
        <v>A80</v>
      </c>
      <c r="C4" s="9">
        <f>'Overall mapping'!C4</f>
        <v>4</v>
      </c>
      <c r="D4" s="10">
        <f>'Overall mapping'!D4</f>
        <v>4</v>
      </c>
      <c r="E4" s="10">
        <f>'Overall mapping'!E4</f>
        <v>5</v>
      </c>
      <c r="F4" s="10">
        <f>'Overall mapping'!F4</f>
        <v>5</v>
      </c>
      <c r="G4" s="10">
        <f>'Overall mapping'!G4</f>
        <v>5</v>
      </c>
      <c r="H4" s="10">
        <f>'Overall mapping'!H4</f>
        <v>4</v>
      </c>
      <c r="I4" s="10">
        <f>'Overall mapping'!I4</f>
        <v>4</v>
      </c>
      <c r="J4" s="10">
        <f>'Overall mapping'!J4</f>
        <v>4</v>
      </c>
      <c r="K4" s="10">
        <f>'Overall mapping'!K4</f>
        <v>4</v>
      </c>
      <c r="L4" s="11">
        <f>'Overall mapping'!L4</f>
        <v>4</v>
      </c>
      <c r="M4" s="12"/>
      <c r="N4" s="13"/>
    </row>
    <row r="5" spans="1:14" ht="12.75" x14ac:dyDescent="0.2">
      <c r="A5" s="34"/>
      <c r="B5" s="10"/>
      <c r="C5" s="12"/>
      <c r="E5" s="10"/>
      <c r="F5" s="10"/>
      <c r="G5" s="10"/>
      <c r="H5" s="10"/>
      <c r="I5" s="10"/>
      <c r="J5" s="10"/>
      <c r="K5" s="10"/>
      <c r="L5" s="11"/>
      <c r="M5" s="12"/>
      <c r="N5" s="13"/>
    </row>
    <row r="6" spans="1:14" ht="12.75" x14ac:dyDescent="0.2">
      <c r="A6" s="34"/>
      <c r="B6" s="10"/>
      <c r="C6" s="9"/>
      <c r="D6" s="10"/>
      <c r="E6" s="10"/>
      <c r="F6" s="10"/>
      <c r="G6" s="10"/>
      <c r="H6" s="10"/>
      <c r="J6" s="10"/>
      <c r="K6" s="10"/>
      <c r="L6" s="11"/>
      <c r="M6" s="12"/>
      <c r="N6" s="13"/>
    </row>
    <row r="7" spans="1:14" ht="12.75" x14ac:dyDescent="0.2">
      <c r="A7" s="35"/>
      <c r="B7" s="14"/>
      <c r="C7" s="15"/>
      <c r="D7" s="14"/>
      <c r="E7" s="14"/>
      <c r="F7" s="14"/>
      <c r="G7" s="14"/>
      <c r="H7" s="14"/>
      <c r="I7" s="14"/>
      <c r="J7" s="14"/>
      <c r="K7" s="14"/>
      <c r="L7" s="16"/>
      <c r="M7" s="17"/>
      <c r="N7" s="18"/>
    </row>
    <row r="8" spans="1:14" ht="12.75" x14ac:dyDescent="0.2">
      <c r="A8" s="36" t="str">
        <f>'Overall mapping'!A8</f>
        <v>Performance Metrics listed in EDR implemention RIR (see Table 1 from Nov. 2019 paper)</v>
      </c>
      <c r="B8" s="19" t="str">
        <f ca="1">IFERROR(__xludf.DUMMYFUNCTION("filter('Overall mapping'!B8:N27,('Overall mapping'!E8:E27=1) +('Overall mapping'!C8:C27=1) +('Overall mapping'!D8:D27=1) +('Overall mapping'!F8:F27=1)+('Overall mapping'!G8:G27=1)+('Overall mapping'!H8:H27=1)+('Overall mapping'!I8:I27=1)+('Overall mapping"&amp;"'!J8:J27=1)+('Overall mapping'!K8:K27=1)+('Overall mapping'!L8:L27=1))"),"Capitalized value of vessel/plant and equipment")</f>
        <v>Capitalized value of vessel/plant and equipment</v>
      </c>
      <c r="C8" s="20">
        <f ca="1">IFERROR(__xludf.DUMMYFUNCTION("""COMPUTED_VALUE"""),1)</f>
        <v>1</v>
      </c>
      <c r="D8" s="21"/>
      <c r="E8" s="8"/>
      <c r="F8" s="21"/>
      <c r="G8" s="21"/>
      <c r="H8" s="21"/>
      <c r="I8" s="21"/>
      <c r="J8" s="21"/>
      <c r="K8" s="21"/>
      <c r="L8" s="21"/>
      <c r="M8" s="22"/>
      <c r="N8" s="23"/>
    </row>
    <row r="9" spans="1:14" ht="12.75" x14ac:dyDescent="0.2">
      <c r="A9" s="34"/>
      <c r="B9" s="11" t="str">
        <f ca="1">IFERROR(__xludf.DUMMYFUNCTION("""COMPUTED_VALUE"""),"Direct Capacity")</f>
        <v>Direct Capacity</v>
      </c>
      <c r="C9" s="9">
        <f ca="1">IFERROR(__xludf.DUMMYFUNCTION("""COMPUTED_VALUE"""),1)</f>
        <v>1</v>
      </c>
      <c r="D9" s="26"/>
      <c r="E9" s="26"/>
      <c r="F9" s="26"/>
      <c r="G9" s="26"/>
      <c r="H9" s="26"/>
      <c r="I9" s="26"/>
      <c r="J9" s="26"/>
      <c r="K9" s="26"/>
      <c r="L9" s="10"/>
      <c r="M9" s="9">
        <f ca="1">IFERROR(__xludf.DUMMYFUNCTION("""COMPUTED_VALUE"""),1)</f>
        <v>1</v>
      </c>
      <c r="N9" s="13"/>
    </row>
    <row r="10" spans="1:14" ht="12.75" x14ac:dyDescent="0.2">
      <c r="A10" s="34"/>
      <c r="B10" s="11" t="str">
        <f ca="1">IFERROR(__xludf.DUMMYFUNCTION("""COMPUTED_VALUE"""),"Capacity Utilization")</f>
        <v>Capacity Utilization</v>
      </c>
      <c r="C10" s="9">
        <f ca="1">IFERROR(__xludf.DUMMYFUNCTION("""COMPUTED_VALUE"""),1)</f>
        <v>1</v>
      </c>
      <c r="D10" s="10">
        <f ca="1">IFERROR(__xludf.DUMMYFUNCTION("""COMPUTED_VALUE"""),1)</f>
        <v>1</v>
      </c>
      <c r="E10" s="10">
        <f ca="1">IFERROR(__xludf.DUMMYFUNCTION("""COMPUTED_VALUE"""),1)</f>
        <v>1</v>
      </c>
      <c r="F10" s="10">
        <f ca="1">IFERROR(__xludf.DUMMYFUNCTION("""COMPUTED_VALUE"""),1)</f>
        <v>1</v>
      </c>
      <c r="G10" s="10">
        <f ca="1">IFERROR(__xludf.DUMMYFUNCTION("""COMPUTED_VALUE"""),1)</f>
        <v>1</v>
      </c>
      <c r="H10" s="10">
        <f ca="1">IFERROR(__xludf.DUMMYFUNCTION("""COMPUTED_VALUE"""),1)</f>
        <v>1</v>
      </c>
      <c r="I10" s="26"/>
      <c r="J10" s="26"/>
      <c r="K10" s="26"/>
      <c r="L10" s="10"/>
      <c r="M10" s="9">
        <f ca="1">IFERROR(__xludf.DUMMYFUNCTION("""COMPUTED_VALUE"""),1)</f>
        <v>1</v>
      </c>
      <c r="N10" s="13"/>
    </row>
    <row r="11" spans="1:14" ht="12.75" x14ac:dyDescent="0.2">
      <c r="A11" s="34"/>
      <c r="B11" s="11" t="str">
        <f ca="1">IFERROR(__xludf.DUMMYFUNCTION("""COMPUTED_VALUE"""),"Profit")</f>
        <v>Profit</v>
      </c>
      <c r="C11" s="9">
        <f ca="1">IFERROR(__xludf.DUMMYFUNCTION("""COMPUTED_VALUE"""),1)</f>
        <v>1</v>
      </c>
      <c r="D11" s="10">
        <f ca="1">IFERROR(__xludf.DUMMYFUNCTION("""COMPUTED_VALUE"""),1)</f>
        <v>1</v>
      </c>
      <c r="E11" s="10">
        <f ca="1">IFERROR(__xludf.DUMMYFUNCTION("""COMPUTED_VALUE"""),1)</f>
        <v>1</v>
      </c>
      <c r="F11" s="10">
        <f ca="1">IFERROR(__xludf.DUMMYFUNCTION("""COMPUTED_VALUE"""),1)</f>
        <v>1</v>
      </c>
      <c r="G11" s="10">
        <f ca="1">IFERROR(__xludf.DUMMYFUNCTION("""COMPUTED_VALUE"""),1)</f>
        <v>1</v>
      </c>
      <c r="H11" s="10">
        <f ca="1">IFERROR(__xludf.DUMMYFUNCTION("""COMPUTED_VALUE"""),1)</f>
        <v>1</v>
      </c>
      <c r="I11" s="10">
        <f ca="1">IFERROR(__xludf.DUMMYFUNCTION("""COMPUTED_VALUE"""),1)</f>
        <v>1</v>
      </c>
      <c r="J11" s="26"/>
      <c r="K11" s="10">
        <f ca="1">IFERROR(__xludf.DUMMYFUNCTION("""COMPUTED_VALUE"""),1)</f>
        <v>1</v>
      </c>
      <c r="L11" s="10">
        <f ca="1">IFERROR(__xludf.DUMMYFUNCTION("""COMPUTED_VALUE"""),1)</f>
        <v>1</v>
      </c>
      <c r="M11" s="9">
        <f ca="1">IFERROR(__xludf.DUMMYFUNCTION("""COMPUTED_VALUE"""),1)</f>
        <v>1</v>
      </c>
      <c r="N11" s="13"/>
    </row>
    <row r="12" spans="1:14" ht="12.75" x14ac:dyDescent="0.2">
      <c r="A12" s="34"/>
      <c r="B12" s="11" t="str">
        <f ca="1">IFERROR(__xludf.DUMMYFUNCTION("""COMPUTED_VALUE"""),"Quasi-rent")</f>
        <v>Quasi-rent</v>
      </c>
      <c r="C12" s="9">
        <f ca="1">IFERROR(__xludf.DUMMYFUNCTION("""COMPUTED_VALUE"""),1)</f>
        <v>1</v>
      </c>
      <c r="D12" s="10">
        <f ca="1">IFERROR(__xludf.DUMMYFUNCTION("""COMPUTED_VALUE"""),1)</f>
        <v>1</v>
      </c>
      <c r="E12" s="10">
        <f ca="1">IFERROR(__xludf.DUMMYFUNCTION("""COMPUTED_VALUE"""),1)</f>
        <v>1</v>
      </c>
      <c r="F12" s="10">
        <f ca="1">IFERROR(__xludf.DUMMYFUNCTION("""COMPUTED_VALUE"""),1)</f>
        <v>1</v>
      </c>
      <c r="G12" s="26"/>
      <c r="H12" s="26"/>
      <c r="I12" s="10">
        <f ca="1">IFERROR(__xludf.DUMMYFUNCTION("""COMPUTED_VALUE"""),1)</f>
        <v>1</v>
      </c>
      <c r="J12" s="26"/>
      <c r="K12" s="10">
        <f ca="1">IFERROR(__xludf.DUMMYFUNCTION("""COMPUTED_VALUE"""),1)</f>
        <v>1</v>
      </c>
      <c r="L12" s="26"/>
      <c r="M12" s="9">
        <f ca="1">IFERROR(__xludf.DUMMYFUNCTION("""COMPUTED_VALUE"""),1)</f>
        <v>1</v>
      </c>
      <c r="N12" s="13"/>
    </row>
    <row r="13" spans="1:14" ht="12.75" x14ac:dyDescent="0.2">
      <c r="A13" s="34"/>
      <c r="B13" s="11" t="str">
        <f ca="1">IFERROR(__xludf.DUMMYFUNCTION("""COMPUTED_VALUE"""),"Productivity")</f>
        <v>Productivity</v>
      </c>
      <c r="C13" s="9">
        <f ca="1">IFERROR(__xludf.DUMMYFUNCTION("""COMPUTED_VALUE"""),1)</f>
        <v>1</v>
      </c>
      <c r="D13" s="10">
        <f ca="1">IFERROR(__xludf.DUMMYFUNCTION("""COMPUTED_VALUE"""),1)</f>
        <v>1</v>
      </c>
      <c r="E13" s="10">
        <f ca="1">IFERROR(__xludf.DUMMYFUNCTION("""COMPUTED_VALUE"""),1)</f>
        <v>1</v>
      </c>
      <c r="F13" s="10">
        <f ca="1">IFERROR(__xludf.DUMMYFUNCTION("""COMPUTED_VALUE"""),1)</f>
        <v>1</v>
      </c>
      <c r="G13" s="10">
        <f ca="1">IFERROR(__xludf.DUMMYFUNCTION("""COMPUTED_VALUE"""),1)</f>
        <v>1</v>
      </c>
      <c r="H13" s="10">
        <f ca="1">IFERROR(__xludf.DUMMYFUNCTION("""COMPUTED_VALUE"""),1)</f>
        <v>1</v>
      </c>
      <c r="I13" s="26"/>
      <c r="J13" s="26"/>
      <c r="K13" s="10">
        <f ca="1">IFERROR(__xludf.DUMMYFUNCTION("""COMPUTED_VALUE"""),1)</f>
        <v>1</v>
      </c>
      <c r="L13" s="10">
        <f ca="1">IFERROR(__xludf.DUMMYFUNCTION("""COMPUTED_VALUE"""),1)</f>
        <v>1</v>
      </c>
      <c r="M13" s="9">
        <f ca="1">IFERROR(__xludf.DUMMYFUNCTION("""COMPUTED_VALUE"""),1)</f>
        <v>1</v>
      </c>
      <c r="N13" s="13"/>
    </row>
    <row r="14" spans="1:14" ht="12.75" x14ac:dyDescent="0.2">
      <c r="A14" s="34"/>
      <c r="B14" s="11" t="str">
        <f ca="1">IFERROR(__xludf.DUMMYFUNCTION("""COMPUTED_VALUE"""),"Fuel Consumption")</f>
        <v>Fuel Consumption</v>
      </c>
      <c r="C14" s="12"/>
      <c r="D14" s="26"/>
      <c r="E14" s="10">
        <f ca="1">IFERROR(__xludf.DUMMYFUNCTION("""COMPUTED_VALUE"""),1)</f>
        <v>1</v>
      </c>
      <c r="F14" s="26"/>
      <c r="G14" s="26"/>
      <c r="H14" s="26"/>
      <c r="I14" s="26"/>
      <c r="J14" s="26"/>
      <c r="K14" s="26"/>
      <c r="L14" s="26"/>
      <c r="M14" s="12"/>
      <c r="N14" s="13"/>
    </row>
    <row r="15" spans="1:14" ht="12.75" x14ac:dyDescent="0.2">
      <c r="A15" s="34"/>
      <c r="B15" s="11" t="str">
        <f ca="1">IFERROR(__xludf.DUMMYFUNCTION("""COMPUTED_VALUE"""),"Distribution of Harvest Volume and Revenue")</f>
        <v>Distribution of Harvest Volume and Revenue</v>
      </c>
      <c r="C15" s="12"/>
      <c r="D15" s="26"/>
      <c r="E15" s="26"/>
      <c r="F15" s="26"/>
      <c r="G15" s="26"/>
      <c r="H15" s="10"/>
      <c r="I15" s="10">
        <f ca="1">IFERROR(__xludf.DUMMYFUNCTION("""COMPUTED_VALUE"""),1)</f>
        <v>1</v>
      </c>
      <c r="J15" s="10">
        <f ca="1">IFERROR(__xludf.DUMMYFUNCTION("""COMPUTED_VALUE"""),1)</f>
        <v>1</v>
      </c>
      <c r="K15" s="26"/>
      <c r="L15" s="26"/>
      <c r="M15" s="9">
        <f ca="1">IFERROR(__xludf.DUMMYFUNCTION("""COMPUTED_VALUE"""),1)</f>
        <v>1</v>
      </c>
      <c r="N15" s="13"/>
    </row>
    <row r="16" spans="1:14" ht="25.5" x14ac:dyDescent="0.2">
      <c r="A16" s="34"/>
      <c r="B16" s="11" t="str">
        <f ca="1">IFERROR(__xludf.DUMMYFUNCTION("""COMPUTED_VALUE"""),"Distribution of Profits and Quasi-rents within and between the harvesting and processing sectors")</f>
        <v>Distribution of Profits and Quasi-rents within and between the harvesting and processing sectors</v>
      </c>
      <c r="C16" s="12"/>
      <c r="D16" s="26"/>
      <c r="E16" s="26"/>
      <c r="F16" s="26"/>
      <c r="G16" s="26"/>
      <c r="H16" s="10"/>
      <c r="I16" s="10">
        <f ca="1">IFERROR(__xludf.DUMMYFUNCTION("""COMPUTED_VALUE"""),1)</f>
        <v>1</v>
      </c>
      <c r="J16" s="10">
        <f ca="1">IFERROR(__xludf.DUMMYFUNCTION("""COMPUTED_VALUE"""),1)</f>
        <v>1</v>
      </c>
      <c r="K16" s="26"/>
      <c r="L16" s="26"/>
      <c r="M16" s="12"/>
      <c r="N16" s="13"/>
    </row>
    <row r="17" spans="1:14" ht="12.75" x14ac:dyDescent="0.2">
      <c r="A17" s="34"/>
      <c r="B17" s="11" t="str">
        <f ca="1">IFERROR(__xludf.DUMMYFUNCTION("""COMPUTED_VALUE"""),"Distributions of harvester and processor use rights")</f>
        <v>Distributions of harvester and processor use rights</v>
      </c>
      <c r="C17" s="12"/>
      <c r="D17" s="26"/>
      <c r="E17" s="26"/>
      <c r="F17" s="26"/>
      <c r="G17" s="26"/>
      <c r="H17" s="10"/>
      <c r="I17" s="10">
        <f ca="1">IFERROR(__xludf.DUMMYFUNCTION("""COMPUTED_VALUE"""),1)</f>
        <v>1</v>
      </c>
      <c r="J17" s="26"/>
      <c r="K17" s="26"/>
      <c r="L17" s="26"/>
      <c r="M17" s="9">
        <f ca="1">IFERROR(__xludf.DUMMYFUNCTION("""COMPUTED_VALUE"""),1)</f>
        <v>1</v>
      </c>
      <c r="N17" s="13"/>
    </row>
    <row r="18" spans="1:14" ht="12.75" x14ac:dyDescent="0.2">
      <c r="A18" s="34"/>
      <c r="B18" s="11" t="str">
        <f ca="1">IFERROR(__xludf.DUMMYFUNCTION("""COMPUTED_VALUE"""),"Value of privileges ")</f>
        <v xml:space="preserve">Value of privileges </v>
      </c>
      <c r="C18" s="12"/>
      <c r="D18" s="26"/>
      <c r="E18" s="26"/>
      <c r="F18" s="26"/>
      <c r="G18" s="26"/>
      <c r="H18" s="10"/>
      <c r="I18" s="10">
        <f ca="1">IFERROR(__xludf.DUMMYFUNCTION("""COMPUTED_VALUE"""),1)</f>
        <v>1</v>
      </c>
      <c r="J18" s="26"/>
      <c r="K18" s="26"/>
      <c r="L18" s="26"/>
      <c r="M18" s="9">
        <f ca="1">IFERROR(__xludf.DUMMYFUNCTION("""COMPUTED_VALUE"""),1)</f>
        <v>1</v>
      </c>
      <c r="N18" s="13"/>
    </row>
    <row r="19" spans="1:14" ht="12.75" x14ac:dyDescent="0.2">
      <c r="A19" s="34"/>
      <c r="B19" s="11" t="str">
        <f ca="1">IFERROR(__xludf.DUMMYFUNCTION("""COMPUTED_VALUE"""),"Vertical Integration")</f>
        <v>Vertical Integration</v>
      </c>
      <c r="C19" s="12"/>
      <c r="D19" s="26"/>
      <c r="E19" s="26"/>
      <c r="F19" s="26"/>
      <c r="G19" s="26"/>
      <c r="H19" s="10"/>
      <c r="I19" s="10">
        <f ca="1">IFERROR(__xludf.DUMMYFUNCTION("""COMPUTED_VALUE"""),1)</f>
        <v>1</v>
      </c>
      <c r="J19" s="26"/>
      <c r="K19" s="26"/>
      <c r="L19" s="26"/>
      <c r="M19" s="9">
        <f ca="1">IFERROR(__xludf.DUMMYFUNCTION("""COMPUTED_VALUE"""),1)</f>
        <v>1</v>
      </c>
      <c r="N19" s="13"/>
    </row>
    <row r="20" spans="1:14" ht="25.5" x14ac:dyDescent="0.2">
      <c r="A20" s="34"/>
      <c r="B20" s="11" t="str">
        <f ca="1">IFERROR(__xludf.DUMMYFUNCTION("""COMPUTED_VALUE"""),"Concentration of ownership, vessels/plants, QS, by sector, domestic/foreign")</f>
        <v>Concentration of ownership, vessels/plants, QS, by sector, domestic/foreign</v>
      </c>
      <c r="C20" s="12"/>
      <c r="D20" s="26"/>
      <c r="E20" s="26"/>
      <c r="F20" s="26"/>
      <c r="G20" s="26"/>
      <c r="H20" s="10"/>
      <c r="I20" s="10">
        <f ca="1">IFERROR(__xludf.DUMMYFUNCTION("""COMPUTED_VALUE"""),1)</f>
        <v>1</v>
      </c>
      <c r="J20" s="26"/>
      <c r="K20" s="26"/>
      <c r="L20" s="10"/>
      <c r="M20" s="9">
        <f ca="1">IFERROR(__xludf.DUMMYFUNCTION("""COMPUTED_VALUE"""),1)</f>
        <v>1</v>
      </c>
      <c r="N20" s="13"/>
    </row>
    <row r="21" spans="1:14" ht="12.75" x14ac:dyDescent="0.2">
      <c r="A21" s="34"/>
      <c r="B21" s="11" t="str">
        <f ca="1">IFERROR(__xludf.DUMMYFUNCTION("""COMPUTED_VALUE"""),"Regional economic impacts- wages and purchasing")</f>
        <v>Regional economic impacts- wages and purchasing</v>
      </c>
      <c r="C21" s="12">
        <f ca="1">IFERROR(__xludf.DUMMYFUNCTION("""COMPUTED_VALUE"""),1)</f>
        <v>1</v>
      </c>
      <c r="D21" s="26">
        <f ca="1">IFERROR(__xludf.DUMMYFUNCTION("""COMPUTED_VALUE"""),1)</f>
        <v>1</v>
      </c>
      <c r="E21" s="26">
        <f ca="1">IFERROR(__xludf.DUMMYFUNCTION("""COMPUTED_VALUE"""),1)</f>
        <v>1</v>
      </c>
      <c r="F21" s="26">
        <f ca="1">IFERROR(__xludf.DUMMYFUNCTION("""COMPUTED_VALUE"""),1)</f>
        <v>1</v>
      </c>
      <c r="G21" s="26">
        <f ca="1">IFERROR(__xludf.DUMMYFUNCTION("""COMPUTED_VALUE"""),1)</f>
        <v>1</v>
      </c>
      <c r="H21" s="26"/>
      <c r="I21" s="26"/>
      <c r="J21" s="26">
        <f ca="1">IFERROR(__xludf.DUMMYFUNCTION("""COMPUTED_VALUE"""),1)</f>
        <v>1</v>
      </c>
      <c r="K21" s="26">
        <f ca="1">IFERROR(__xludf.DUMMYFUNCTION("""COMPUTED_VALUE"""),1)</f>
        <v>1</v>
      </c>
      <c r="L21" s="26">
        <f ca="1">IFERROR(__xludf.DUMMYFUNCTION("""COMPUTED_VALUE"""),1)</f>
        <v>1</v>
      </c>
      <c r="M21" s="9">
        <f ca="1">IFERROR(__xludf.DUMMYFUNCTION("""COMPUTED_VALUE"""),1)</f>
        <v>1</v>
      </c>
      <c r="N21" s="13">
        <f ca="1">IFERROR(__xludf.DUMMYFUNCTION("""COMPUTED_VALUE"""),1)</f>
        <v>1</v>
      </c>
    </row>
    <row r="22" spans="1:14" ht="25.5" x14ac:dyDescent="0.2">
      <c r="A22" s="34"/>
      <c r="B22" s="11" t="str">
        <f ca="1">IFERROR(__xludf.DUMMYFUNCTION("""COMPUTED_VALUE"""),"Harvesting employment and payments to harvesting crews")</f>
        <v>Harvesting employment and payments to harvesting crews</v>
      </c>
      <c r="C22" s="9"/>
      <c r="D22" s="10">
        <f ca="1">IFERROR(__xludf.DUMMYFUNCTION("""COMPUTED_VALUE"""),1)</f>
        <v>1</v>
      </c>
      <c r="E22" s="10"/>
      <c r="F22" s="10"/>
      <c r="G22" s="10"/>
      <c r="H22" s="26"/>
      <c r="I22" s="26"/>
      <c r="J22" s="10">
        <f ca="1">IFERROR(__xludf.DUMMYFUNCTION("""COMPUTED_VALUE"""),1)</f>
        <v>1</v>
      </c>
      <c r="K22" s="10"/>
      <c r="L22" s="10"/>
      <c r="M22" s="9"/>
      <c r="N22" s="24"/>
    </row>
    <row r="23" spans="1:14" ht="25.5" x14ac:dyDescent="0.2">
      <c r="A23" s="34"/>
      <c r="B23" s="11" t="str">
        <f ca="1">IFERROR(__xludf.DUMMYFUNCTION("""COMPUTED_VALUE"""),"Processing employment and payments to processing crews")</f>
        <v>Processing employment and payments to processing crews</v>
      </c>
      <c r="C23" s="12"/>
      <c r="D23" s="26">
        <f ca="1">IFERROR(__xludf.DUMMYFUNCTION("""COMPUTED_VALUE"""),1)</f>
        <v>1</v>
      </c>
      <c r="E23" s="26"/>
      <c r="F23" s="26"/>
      <c r="G23" s="26"/>
      <c r="H23" s="26"/>
      <c r="I23" s="26"/>
      <c r="J23" s="26"/>
      <c r="K23" s="26"/>
      <c r="L23" s="26"/>
      <c r="M23" s="9"/>
      <c r="N23" s="13"/>
    </row>
    <row r="24" spans="1:14" ht="25.5" x14ac:dyDescent="0.2">
      <c r="A24" s="34"/>
      <c r="B24" s="11" t="str">
        <f ca="1">IFERROR(__xludf.DUMMYFUNCTION("""COMPUTED_VALUE"""),"Individual non-labor operating inputs, quantity and cost")</f>
        <v>Individual non-labor operating inputs, quantity and cost</v>
      </c>
      <c r="C24" s="12"/>
      <c r="D24" s="10"/>
      <c r="E24" s="26">
        <f ca="1">IFERROR(__xludf.DUMMYFUNCTION("""COMPUTED_VALUE"""),1)</f>
        <v>1</v>
      </c>
      <c r="F24" s="26">
        <f ca="1">IFERROR(__xludf.DUMMYFUNCTION("""COMPUTED_VALUE"""),1)</f>
        <v>1</v>
      </c>
      <c r="G24" s="26">
        <f ca="1">IFERROR(__xludf.DUMMYFUNCTION("""COMPUTED_VALUE"""),1)</f>
        <v>1</v>
      </c>
      <c r="H24" s="26"/>
      <c r="I24" s="26"/>
      <c r="J24" s="10"/>
      <c r="K24" s="26"/>
      <c r="L24" s="26"/>
      <c r="M24" s="12"/>
      <c r="N24" s="13"/>
    </row>
    <row r="25" spans="1:14" ht="12.75" x14ac:dyDescent="0.2">
      <c r="A25" s="34"/>
      <c r="B25" s="11" t="str">
        <f ca="1">IFERROR(__xludf.DUMMYFUNCTION("""COMPUTED_VALUE"""),"Capitalized purchases of trawl and excluder gear")</f>
        <v>Capitalized purchases of trawl and excluder gear</v>
      </c>
      <c r="C25" s="12"/>
      <c r="D25" s="10"/>
      <c r="E25" s="26"/>
      <c r="F25" s="26"/>
      <c r="G25" s="26"/>
      <c r="H25" s="26">
        <f ca="1">IFERROR(__xludf.DUMMYFUNCTION("""COMPUTED_VALUE"""),1)</f>
        <v>1</v>
      </c>
      <c r="I25" s="26"/>
      <c r="J25" s="26"/>
      <c r="K25" s="26"/>
      <c r="L25" s="26"/>
      <c r="M25" s="12"/>
      <c r="N25" s="13"/>
    </row>
    <row r="26" spans="1:14" ht="12.75" x14ac:dyDescent="0.2">
      <c r="A26" s="34"/>
      <c r="B26" s="11"/>
      <c r="C26" s="12"/>
      <c r="E26" s="10"/>
      <c r="F26" s="10"/>
      <c r="G26" s="10"/>
      <c r="M26" s="12"/>
      <c r="N26" s="13"/>
    </row>
    <row r="27" spans="1:14" ht="12.75" x14ac:dyDescent="0.2">
      <c r="A27" s="35"/>
      <c r="B27" s="16"/>
      <c r="C27" s="17"/>
      <c r="D27" s="25"/>
      <c r="E27" s="25"/>
      <c r="F27" s="25"/>
      <c r="G27" s="25"/>
      <c r="H27" s="14"/>
      <c r="I27" s="25"/>
      <c r="J27" s="25"/>
      <c r="K27" s="25"/>
      <c r="L27" s="25"/>
      <c r="M27" s="17"/>
      <c r="N27" s="18"/>
    </row>
    <row r="29" spans="1:14" ht="12.75" x14ac:dyDescent="0.2">
      <c r="B29" s="27" t="s">
        <v>42</v>
      </c>
      <c r="C29" s="28"/>
      <c r="D29" s="28"/>
    </row>
    <row r="30" spans="1:14" ht="12.75" x14ac:dyDescent="0.2">
      <c r="B30" s="26" t="str">
        <f ca="1">IFERROR(__xludf.DUMMYFUNCTION("filter('Overall mapping'!B8:B27,iserror(match('Overall mapping'!B8:B27,B8:B27,0)))"),"Degree of involvement of harvesters/processors in non-program AK fisheries")</f>
        <v>Degree of involvement of harvesters/processors in non-program AK fisheries</v>
      </c>
    </row>
    <row r="31" spans="1:14" ht="12.75" x14ac:dyDescent="0.2">
      <c r="B31" s="26" t="str">
        <f ca="1">IFERROR(__xludf.DUMMYFUNCTION("""COMPUTED_VALUE"""),"Seasonality of catch and ex-vessel revenue by vessel class, port of landing, and residence")</f>
        <v>Seasonality of catch and ex-vessel revenue by vessel class, port of landing, and residence</v>
      </c>
    </row>
  </sheetData>
  <mergeCells count="5">
    <mergeCell ref="A1:B3"/>
    <mergeCell ref="C2:L2"/>
    <mergeCell ref="M2:N2"/>
    <mergeCell ref="A4:A7"/>
    <mergeCell ref="A8:A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37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activeCell="C5" sqref="C5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9" t="str">
        <f>'Overall mapping'!A1</f>
        <v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1" t="str">
        <f>'Overall mapping'!M2</f>
        <v>Also requires existing data</v>
      </c>
      <c r="N2" s="32"/>
    </row>
    <row r="3" spans="1:14" ht="51" x14ac:dyDescent="0.2">
      <c r="A3" s="38"/>
      <c r="B3" s="38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5" t="s">
        <v>12</v>
      </c>
      <c r="M3" s="6" t="s">
        <v>13</v>
      </c>
      <c r="N3" s="7" t="s">
        <v>14</v>
      </c>
    </row>
    <row r="4" spans="1:14" ht="12.75" x14ac:dyDescent="0.2">
      <c r="A4" s="33" t="str">
        <f>'Overall mapping'!A4</f>
        <v>EDR Content Rating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1"/>
      <c r="M4" s="12"/>
      <c r="N4" s="13"/>
    </row>
    <row r="5" spans="1:14" ht="12.75" x14ac:dyDescent="0.2">
      <c r="A5" s="34"/>
      <c r="B5" s="10"/>
      <c r="C5" s="12"/>
      <c r="E5" s="10"/>
      <c r="F5" s="10"/>
      <c r="G5" s="10"/>
      <c r="H5" s="10"/>
      <c r="I5" s="10"/>
      <c r="J5" s="10"/>
      <c r="K5" s="10"/>
      <c r="L5" s="11"/>
      <c r="M5" s="12"/>
      <c r="N5" s="13"/>
    </row>
    <row r="6" spans="1:14" ht="12.75" x14ac:dyDescent="0.2">
      <c r="A6" s="34"/>
      <c r="B6" s="10"/>
      <c r="C6" s="9"/>
      <c r="D6" s="10"/>
      <c r="E6" s="10"/>
      <c r="F6" s="10"/>
      <c r="G6" s="10"/>
      <c r="H6" s="10"/>
      <c r="J6" s="10"/>
      <c r="K6" s="10"/>
      <c r="L6" s="11"/>
      <c r="M6" s="12"/>
      <c r="N6" s="13"/>
    </row>
    <row r="7" spans="1:14" ht="12.75" x14ac:dyDescent="0.2">
      <c r="A7" s="35"/>
      <c r="B7" s="14" t="str">
        <f>'Overall mapping'!B7</f>
        <v>Crab</v>
      </c>
      <c r="C7" s="15">
        <f>IF('Overall mapping'!C7&gt;0,'Overall mapping'!C7,"")</f>
        <v>4</v>
      </c>
      <c r="D7" s="14">
        <f>IF('Overall mapping'!D7&gt;0,'Overall mapping'!D7,"")</f>
        <v>4</v>
      </c>
      <c r="E7" s="14">
        <f>IF('Overall mapping'!E7&gt;0,'Overall mapping'!E7,"")</f>
        <v>4</v>
      </c>
      <c r="F7" s="14">
        <f>IF('Overall mapping'!F7&gt;0,'Overall mapping'!F7,"")</f>
        <v>3</v>
      </c>
      <c r="G7" s="14" t="str">
        <f>IF('Overall mapping'!G7&gt;0,'Overall mapping'!G7,"")</f>
        <v/>
      </c>
      <c r="H7" s="14" t="str">
        <f>IF('Overall mapping'!H7&gt;0,'Overall mapping'!H7,"")</f>
        <v/>
      </c>
      <c r="I7" s="14">
        <f>IF('Overall mapping'!I7&gt;0,'Overall mapping'!I7,"")</f>
        <v>5</v>
      </c>
      <c r="J7" s="14">
        <f>IF('Overall mapping'!J7&gt;0,'Overall mapping'!J7,"")</f>
        <v>4</v>
      </c>
      <c r="K7" s="14">
        <f>IF('Overall mapping'!K7&gt;0,'Overall mapping'!K7,"")</f>
        <v>5</v>
      </c>
      <c r="L7" s="16" t="str">
        <f>IF('Overall mapping'!L7&gt;0,'Overall mapping'!L7,"")</f>
        <v/>
      </c>
      <c r="M7" s="17" t="str">
        <f>IF('Overall mapping'!M7&gt;0,'Overall mapping'!M7,"")</f>
        <v/>
      </c>
      <c r="N7" s="18" t="str">
        <f>IF('Overall mapping'!N7&gt;0,'Overall mapping'!N7,"")</f>
        <v/>
      </c>
    </row>
    <row r="8" spans="1:14" ht="12.75" x14ac:dyDescent="0.2">
      <c r="A8" s="36" t="str">
        <f>'Overall mapping'!A8</f>
        <v>Performance Metrics listed in EDR implemention RIR (see Table 1 from Nov. 2019 paper)</v>
      </c>
      <c r="B8" s="19" t="str">
        <f ca="1">IFERROR(__xludf.DUMMYFUNCTION("filter('Overall mapping'!B8:N27,('Overall mapping'!E8:E27=1) +('Overall mapping'!C8:C27=1) +('Overall mapping'!D8:D27=1) +('Overall mapping'!F8:F27=1)+('Overall mapping'!I8:I27=1)+('Overall mapping'!J8:J27=1)+('Overall mapping'!K8:K27=1),('Overall mapping"&amp;"'!G8:G27=""""),('Overall mapping'!H8:H27=""""),('Overall mapping'!L8:L27=""""))"),"Capitalized value of vessel/plant and equipment")</f>
        <v>Capitalized value of vessel/plant and equipment</v>
      </c>
      <c r="C8" s="20">
        <f ca="1">IFERROR(__xludf.DUMMYFUNCTION("""COMPUTED_VALUE"""),1)</f>
        <v>1</v>
      </c>
      <c r="D8" s="21"/>
      <c r="E8" s="8"/>
      <c r="F8" s="21"/>
      <c r="G8" s="21"/>
      <c r="H8" s="21"/>
      <c r="I8" s="21"/>
      <c r="J8" s="21"/>
      <c r="K8" s="21"/>
      <c r="L8" s="21"/>
      <c r="M8" s="22"/>
      <c r="N8" s="23"/>
    </row>
    <row r="9" spans="1:14" ht="12.75" x14ac:dyDescent="0.2">
      <c r="A9" s="34"/>
      <c r="B9" s="11" t="str">
        <f ca="1">IFERROR(__xludf.DUMMYFUNCTION("""COMPUTED_VALUE"""),"Direct Capacity")</f>
        <v>Direct Capacity</v>
      </c>
      <c r="C9" s="9">
        <f ca="1">IFERROR(__xludf.DUMMYFUNCTION("""COMPUTED_VALUE"""),1)</f>
        <v>1</v>
      </c>
      <c r="D9" s="26"/>
      <c r="E9" s="26"/>
      <c r="F9" s="26"/>
      <c r="G9" s="26"/>
      <c r="H9" s="26"/>
      <c r="I9" s="26"/>
      <c r="J9" s="26"/>
      <c r="K9" s="26"/>
      <c r="L9" s="10"/>
      <c r="M9" s="9">
        <f ca="1">IFERROR(__xludf.DUMMYFUNCTION("""COMPUTED_VALUE"""),1)</f>
        <v>1</v>
      </c>
      <c r="N9" s="13"/>
    </row>
    <row r="10" spans="1:14" ht="12.75" x14ac:dyDescent="0.2">
      <c r="A10" s="34"/>
      <c r="B10" s="11" t="str">
        <f ca="1">IFERROR(__xludf.DUMMYFUNCTION("""COMPUTED_VALUE"""),"Quasi-rent")</f>
        <v>Quasi-rent</v>
      </c>
      <c r="C10" s="9">
        <f ca="1">IFERROR(__xludf.DUMMYFUNCTION("""COMPUTED_VALUE"""),1)</f>
        <v>1</v>
      </c>
      <c r="D10" s="10">
        <f ca="1">IFERROR(__xludf.DUMMYFUNCTION("""COMPUTED_VALUE"""),1)</f>
        <v>1</v>
      </c>
      <c r="E10" s="10">
        <f ca="1">IFERROR(__xludf.DUMMYFUNCTION("""COMPUTED_VALUE"""),1)</f>
        <v>1</v>
      </c>
      <c r="F10" s="10">
        <f ca="1">IFERROR(__xludf.DUMMYFUNCTION("""COMPUTED_VALUE"""),1)</f>
        <v>1</v>
      </c>
      <c r="G10" s="10"/>
      <c r="H10" s="10"/>
      <c r="I10" s="26">
        <f ca="1">IFERROR(__xludf.DUMMYFUNCTION("""COMPUTED_VALUE"""),1)</f>
        <v>1</v>
      </c>
      <c r="J10" s="26"/>
      <c r="K10" s="26">
        <f ca="1">IFERROR(__xludf.DUMMYFUNCTION("""COMPUTED_VALUE"""),1)</f>
        <v>1</v>
      </c>
      <c r="L10" s="10"/>
      <c r="M10" s="9">
        <f ca="1">IFERROR(__xludf.DUMMYFUNCTION("""COMPUTED_VALUE"""),1)</f>
        <v>1</v>
      </c>
      <c r="N10" s="13"/>
    </row>
    <row r="11" spans="1:14" ht="12.75" x14ac:dyDescent="0.2">
      <c r="A11" s="34"/>
      <c r="B11" s="11" t="str">
        <f ca="1">IFERROR(__xludf.DUMMYFUNCTION("""COMPUTED_VALUE"""),"Fuel Consumption")</f>
        <v>Fuel Consumption</v>
      </c>
      <c r="C11" s="9"/>
      <c r="D11" s="10"/>
      <c r="E11" s="10">
        <f ca="1">IFERROR(__xludf.DUMMYFUNCTION("""COMPUTED_VALUE"""),1)</f>
        <v>1</v>
      </c>
      <c r="F11" s="10"/>
      <c r="G11" s="10"/>
      <c r="H11" s="10"/>
      <c r="I11" s="10"/>
      <c r="J11" s="26"/>
      <c r="K11" s="10"/>
      <c r="L11" s="10"/>
      <c r="M11" s="9"/>
      <c r="N11" s="13"/>
    </row>
    <row r="12" spans="1:14" ht="12.75" x14ac:dyDescent="0.2">
      <c r="A12" s="34"/>
      <c r="B12" s="11" t="str">
        <f ca="1">IFERROR(__xludf.DUMMYFUNCTION("""COMPUTED_VALUE"""),"Distribution of Harvest Volume and Revenue")</f>
        <v>Distribution of Harvest Volume and Revenue</v>
      </c>
      <c r="C12" s="9"/>
      <c r="D12" s="10"/>
      <c r="E12" s="10"/>
      <c r="F12" s="10"/>
      <c r="G12" s="26"/>
      <c r="H12" s="26"/>
      <c r="I12" s="10">
        <f ca="1">IFERROR(__xludf.DUMMYFUNCTION("""COMPUTED_VALUE"""),1)</f>
        <v>1</v>
      </c>
      <c r="J12" s="26">
        <f ca="1">IFERROR(__xludf.DUMMYFUNCTION("""COMPUTED_VALUE"""),1)</f>
        <v>1</v>
      </c>
      <c r="K12" s="10"/>
      <c r="L12" s="26"/>
      <c r="M12" s="9">
        <f ca="1">IFERROR(__xludf.DUMMYFUNCTION("""COMPUTED_VALUE"""),1)</f>
        <v>1</v>
      </c>
      <c r="N12" s="13"/>
    </row>
    <row r="13" spans="1:14" ht="25.5" x14ac:dyDescent="0.2">
      <c r="A13" s="34"/>
      <c r="B13" s="11" t="str">
        <f ca="1">IFERROR(__xludf.DUMMYFUNCTION("""COMPUTED_VALUE"""),"Distribution of Profits and Quasi-rents within and between the harvesting and processing sectors")</f>
        <v>Distribution of Profits and Quasi-rents within and between the harvesting and processing sectors</v>
      </c>
      <c r="C13" s="9"/>
      <c r="D13" s="10"/>
      <c r="E13" s="10"/>
      <c r="F13" s="10"/>
      <c r="G13" s="10"/>
      <c r="H13" s="10"/>
      <c r="I13" s="26">
        <f ca="1">IFERROR(__xludf.DUMMYFUNCTION("""COMPUTED_VALUE"""),1)</f>
        <v>1</v>
      </c>
      <c r="J13" s="26">
        <f ca="1">IFERROR(__xludf.DUMMYFUNCTION("""COMPUTED_VALUE"""),1)</f>
        <v>1</v>
      </c>
      <c r="K13" s="10"/>
      <c r="L13" s="10"/>
      <c r="M13" s="9"/>
      <c r="N13" s="13"/>
    </row>
    <row r="14" spans="1:14" ht="12.75" x14ac:dyDescent="0.2">
      <c r="A14" s="34"/>
      <c r="B14" s="11" t="str">
        <f ca="1">IFERROR(__xludf.DUMMYFUNCTION("""COMPUTED_VALUE"""),"Distributions of harvester and processor use rights")</f>
        <v>Distributions of harvester and processor use rights</v>
      </c>
      <c r="C14" s="12"/>
      <c r="D14" s="26"/>
      <c r="E14" s="10"/>
      <c r="F14" s="26"/>
      <c r="G14" s="26"/>
      <c r="H14" s="26"/>
      <c r="I14" s="26">
        <f ca="1">IFERROR(__xludf.DUMMYFUNCTION("""COMPUTED_VALUE"""),1)</f>
        <v>1</v>
      </c>
      <c r="J14" s="26"/>
      <c r="K14" s="26"/>
      <c r="L14" s="26"/>
      <c r="M14" s="12">
        <f ca="1">IFERROR(__xludf.DUMMYFUNCTION("""COMPUTED_VALUE"""),1)</f>
        <v>1</v>
      </c>
      <c r="N14" s="13"/>
    </row>
    <row r="15" spans="1:14" ht="12.75" x14ac:dyDescent="0.2">
      <c r="A15" s="34"/>
      <c r="B15" s="11" t="str">
        <f ca="1">IFERROR(__xludf.DUMMYFUNCTION("""COMPUTED_VALUE"""),"Value of privileges ")</f>
        <v xml:space="preserve">Value of privileges </v>
      </c>
      <c r="C15" s="12"/>
      <c r="D15" s="26"/>
      <c r="E15" s="26"/>
      <c r="F15" s="26"/>
      <c r="G15" s="26"/>
      <c r="H15" s="10"/>
      <c r="I15" s="10">
        <f ca="1">IFERROR(__xludf.DUMMYFUNCTION("""COMPUTED_VALUE"""),1)</f>
        <v>1</v>
      </c>
      <c r="J15" s="10"/>
      <c r="K15" s="26"/>
      <c r="L15" s="26"/>
      <c r="M15" s="9">
        <f ca="1">IFERROR(__xludf.DUMMYFUNCTION("""COMPUTED_VALUE"""),1)</f>
        <v>1</v>
      </c>
      <c r="N15" s="13"/>
    </row>
    <row r="16" spans="1:14" ht="12.75" x14ac:dyDescent="0.2">
      <c r="A16" s="34"/>
      <c r="B16" s="11" t="str">
        <f ca="1">IFERROR(__xludf.DUMMYFUNCTION("""COMPUTED_VALUE"""),"Vertical Integration")</f>
        <v>Vertical Integration</v>
      </c>
      <c r="C16" s="12"/>
      <c r="D16" s="26"/>
      <c r="E16" s="26"/>
      <c r="F16" s="26"/>
      <c r="G16" s="26"/>
      <c r="H16" s="10"/>
      <c r="I16" s="10">
        <f ca="1">IFERROR(__xludf.DUMMYFUNCTION("""COMPUTED_VALUE"""),1)</f>
        <v>1</v>
      </c>
      <c r="J16" s="10"/>
      <c r="K16" s="26"/>
      <c r="L16" s="26"/>
      <c r="M16" s="12">
        <f ca="1">IFERROR(__xludf.DUMMYFUNCTION("""COMPUTED_VALUE"""),1)</f>
        <v>1</v>
      </c>
      <c r="N16" s="13"/>
    </row>
    <row r="17" spans="1:14" ht="25.5" x14ac:dyDescent="0.2">
      <c r="A17" s="34"/>
      <c r="B17" s="11" t="str">
        <f ca="1">IFERROR(__xludf.DUMMYFUNCTION("""COMPUTED_VALUE"""),"Concentration of ownership, vessels/plants, QS, by sector, domestic/foreign")</f>
        <v>Concentration of ownership, vessels/plants, QS, by sector, domestic/foreign</v>
      </c>
      <c r="C17" s="12"/>
      <c r="D17" s="26"/>
      <c r="E17" s="26"/>
      <c r="F17" s="26"/>
      <c r="G17" s="26"/>
      <c r="H17" s="10"/>
      <c r="I17" s="10">
        <f ca="1">IFERROR(__xludf.DUMMYFUNCTION("""COMPUTED_VALUE"""),1)</f>
        <v>1</v>
      </c>
      <c r="J17" s="26"/>
      <c r="K17" s="26"/>
      <c r="L17" s="26"/>
      <c r="M17" s="9">
        <f ca="1">IFERROR(__xludf.DUMMYFUNCTION("""COMPUTED_VALUE"""),1)</f>
        <v>1</v>
      </c>
      <c r="N17" s="13"/>
    </row>
    <row r="18" spans="1:14" ht="25.5" x14ac:dyDescent="0.2">
      <c r="A18" s="34"/>
      <c r="B18" s="11" t="str">
        <f ca="1">IFERROR(__xludf.DUMMYFUNCTION("""COMPUTED_VALUE"""),"Harvesting employment and payments to harvesting crews")</f>
        <v>Harvesting employment and payments to harvesting crews</v>
      </c>
      <c r="C18" s="12"/>
      <c r="D18" s="26">
        <f ca="1">IFERROR(__xludf.DUMMYFUNCTION("""COMPUTED_VALUE"""),1)</f>
        <v>1</v>
      </c>
      <c r="E18" s="26"/>
      <c r="F18" s="26"/>
      <c r="G18" s="26"/>
      <c r="H18" s="10"/>
      <c r="I18" s="10"/>
      <c r="J18" s="26">
        <f ca="1">IFERROR(__xludf.DUMMYFUNCTION("""COMPUTED_VALUE"""),1)</f>
        <v>1</v>
      </c>
      <c r="K18" s="26"/>
      <c r="L18" s="26"/>
      <c r="M18" s="9"/>
      <c r="N18" s="13"/>
    </row>
    <row r="19" spans="1:14" ht="25.5" x14ac:dyDescent="0.2">
      <c r="A19" s="34"/>
      <c r="B19" s="11" t="str">
        <f ca="1">IFERROR(__xludf.DUMMYFUNCTION("""COMPUTED_VALUE"""),"Processing employment and payments to processing crews")</f>
        <v>Processing employment and payments to processing crews</v>
      </c>
      <c r="C19" s="12"/>
      <c r="D19" s="26">
        <f ca="1">IFERROR(__xludf.DUMMYFUNCTION("""COMPUTED_VALUE"""),1)</f>
        <v>1</v>
      </c>
      <c r="E19" s="26"/>
      <c r="F19" s="26"/>
      <c r="G19" s="26"/>
      <c r="H19" s="10"/>
      <c r="I19" s="10"/>
      <c r="J19" s="26"/>
      <c r="K19" s="26"/>
      <c r="L19" s="26"/>
      <c r="M19" s="9"/>
      <c r="N19" s="13"/>
    </row>
    <row r="20" spans="1:14" ht="12.75" x14ac:dyDescent="0.2">
      <c r="A20" s="34"/>
      <c r="B20" s="11"/>
      <c r="C20" s="12"/>
      <c r="H20" s="10"/>
      <c r="I20" s="10"/>
      <c r="L20" s="10"/>
      <c r="M20" s="9"/>
      <c r="N20" s="13"/>
    </row>
    <row r="21" spans="1:14" ht="12.75" x14ac:dyDescent="0.2">
      <c r="A21" s="34"/>
      <c r="B21" s="11"/>
      <c r="C21" s="12"/>
      <c r="M21" s="9"/>
      <c r="N21" s="13"/>
    </row>
    <row r="22" spans="1:14" ht="12.75" x14ac:dyDescent="0.2">
      <c r="A22" s="34"/>
      <c r="B22" s="11"/>
      <c r="C22" s="9"/>
      <c r="D22" s="10"/>
      <c r="E22" s="10"/>
      <c r="F22" s="10"/>
      <c r="G22" s="10"/>
      <c r="J22" s="10"/>
      <c r="K22" s="10"/>
      <c r="L22" s="10"/>
      <c r="M22" s="9"/>
      <c r="N22" s="24"/>
    </row>
    <row r="23" spans="1:14" ht="12.75" x14ac:dyDescent="0.2">
      <c r="A23" s="34"/>
      <c r="B23" s="11"/>
      <c r="C23" s="12"/>
      <c r="M23" s="9"/>
      <c r="N23" s="13"/>
    </row>
    <row r="24" spans="1:14" ht="12.75" x14ac:dyDescent="0.2">
      <c r="A24" s="34"/>
      <c r="B24" s="11"/>
      <c r="C24" s="12"/>
      <c r="D24" s="10"/>
      <c r="J24" s="10"/>
      <c r="M24" s="12"/>
      <c r="N24" s="13"/>
    </row>
    <row r="25" spans="1:14" ht="12.75" x14ac:dyDescent="0.2">
      <c r="A25" s="34"/>
      <c r="B25" s="11"/>
      <c r="C25" s="12"/>
      <c r="D25" s="10"/>
      <c r="M25" s="12"/>
      <c r="N25" s="13"/>
    </row>
    <row r="26" spans="1:14" ht="12.75" x14ac:dyDescent="0.2">
      <c r="A26" s="34"/>
      <c r="B26" s="11"/>
      <c r="C26" s="12"/>
      <c r="E26" s="10"/>
      <c r="F26" s="10"/>
      <c r="G26" s="10"/>
      <c r="M26" s="12"/>
      <c r="N26" s="13"/>
    </row>
    <row r="27" spans="1:14" ht="12.75" x14ac:dyDescent="0.2">
      <c r="A27" s="35"/>
      <c r="B27" s="16"/>
      <c r="C27" s="17"/>
      <c r="D27" s="25"/>
      <c r="E27" s="25"/>
      <c r="F27" s="25"/>
      <c r="G27" s="25"/>
      <c r="H27" s="14"/>
      <c r="I27" s="25"/>
      <c r="J27" s="25"/>
      <c r="K27" s="25"/>
      <c r="L27" s="25"/>
      <c r="M27" s="17"/>
      <c r="N27" s="18"/>
    </row>
    <row r="29" spans="1:14" ht="12.75" x14ac:dyDescent="0.2">
      <c r="B29" s="27" t="s">
        <v>43</v>
      </c>
      <c r="C29" s="28"/>
      <c r="D29" s="28"/>
    </row>
    <row r="30" spans="1:14" ht="12.75" x14ac:dyDescent="0.2">
      <c r="B30" s="26" t="str">
        <f ca="1">IFERROR(__xludf.DUMMYFUNCTION("filter('Overall mapping'!B8:B27,iserror(match('Overall mapping'!B8:B27,B8:B27,0)))"),"Capacity Utilization")</f>
        <v>Capacity Utilization</v>
      </c>
    </row>
    <row r="31" spans="1:14" ht="12.75" x14ac:dyDescent="0.2">
      <c r="B31" s="26" t="str">
        <f ca="1">IFERROR(__xludf.DUMMYFUNCTION("""COMPUTED_VALUE"""),"Profit")</f>
        <v>Profit</v>
      </c>
    </row>
    <row r="32" spans="1:14" ht="12.75" x14ac:dyDescent="0.2">
      <c r="B32" s="26" t="str">
        <f ca="1">IFERROR(__xludf.DUMMYFUNCTION("""COMPUTED_VALUE"""),"Productivity")</f>
        <v>Productivity</v>
      </c>
    </row>
    <row r="33" spans="2:2" ht="12.75" x14ac:dyDescent="0.2">
      <c r="B33" s="26" t="str">
        <f ca="1">IFERROR(__xludf.DUMMYFUNCTION("""COMPUTED_VALUE"""),"Degree of involvement of harvesters/processors in non-program AK fisheries")</f>
        <v>Degree of involvement of harvesters/processors in non-program AK fisheries</v>
      </c>
    </row>
    <row r="34" spans="2:2" ht="12.75" x14ac:dyDescent="0.2">
      <c r="B34" s="26" t="str">
        <f ca="1">IFERROR(__xludf.DUMMYFUNCTION("""COMPUTED_VALUE"""),"Regional economic impacts- wages and purchasing")</f>
        <v>Regional economic impacts- wages and purchasing</v>
      </c>
    </row>
    <row r="35" spans="2:2" ht="12.75" x14ac:dyDescent="0.2">
      <c r="B35" s="26" t="str">
        <f ca="1">IFERROR(__xludf.DUMMYFUNCTION("""COMPUTED_VALUE"""),"Seasonality of catch and ex-vessel revenue by vessel class, port of landing, and residence")</f>
        <v>Seasonality of catch and ex-vessel revenue by vessel class, port of landing, and residence</v>
      </c>
    </row>
    <row r="36" spans="2:2" ht="12.75" x14ac:dyDescent="0.2">
      <c r="B36" s="26" t="str">
        <f ca="1">IFERROR(__xludf.DUMMYFUNCTION("""COMPUTED_VALUE"""),"Individual non-labor operating inputs, quantity and cost")</f>
        <v>Individual non-labor operating inputs, quantity and cost</v>
      </c>
    </row>
    <row r="37" spans="2:2" ht="12.75" x14ac:dyDescent="0.2">
      <c r="B37" s="26" t="str">
        <f ca="1">IFERROR(__xludf.DUMMYFUNCTION("""COMPUTED_VALUE"""),"Capitalized purchases of trawl and excluder gear")</f>
        <v>Capitalized purchases of trawl and excluder gear</v>
      </c>
    </row>
  </sheetData>
  <mergeCells count="5">
    <mergeCell ref="A1:B3"/>
    <mergeCell ref="C2:L2"/>
    <mergeCell ref="M2:N2"/>
    <mergeCell ref="A4:A7"/>
    <mergeCell ref="A8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45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activeCell="C4" sqref="C4"/>
    </sheetView>
  </sheetViews>
  <sheetFormatPr defaultColWidth="14.42578125" defaultRowHeight="15.75" customHeight="1" x14ac:dyDescent="0.2"/>
  <cols>
    <col min="1" max="1" width="16" customWidth="1"/>
    <col min="2" max="2" width="46.140625" customWidth="1"/>
    <col min="3" max="3" width="22.28515625" customWidth="1"/>
    <col min="8" max="9" width="17.28515625" customWidth="1"/>
    <col min="10" max="10" width="20.140625" customWidth="1"/>
    <col min="11" max="11" width="16" customWidth="1"/>
  </cols>
  <sheetData>
    <row r="1" spans="1:14" ht="172.5" customHeight="1" x14ac:dyDescent="0.2">
      <c r="A1" s="39" t="str">
        <f>'Overall mapping'!A1</f>
        <v>How to read this table: 
EDR Content Rating: quality/completeness of information captured in EDR form(s), rated 1 to 5 
   5: data are essentially complete/sufficient to support calculation or estimation of all relevant performance metrics 
   4: data are sufficiently complete to support all intended performance metrics specified by Council
   3: data are incomplete, but sufficient to support meaningful estimates/indices of intended performance metrics 
   2: data are fragmentary and do not support generally comparable performance metrics, but individual variables collected provide potentially useful information
   1: data are collected but are insufficient to provide useful information
   blank - indicates no data collected
Performance Metrics Rows: The 1's indicate if one or more of these data elements are used in the creation of these performance metrics.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.75" customHeight="1" x14ac:dyDescent="0.35">
      <c r="A2" s="38"/>
      <c r="B2" s="38"/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1" t="str">
        <f>'Overall mapping'!M2</f>
        <v>Also requires existing data</v>
      </c>
      <c r="N2" s="32"/>
    </row>
    <row r="3" spans="1:14" ht="51" x14ac:dyDescent="0.2">
      <c r="A3" s="38"/>
      <c r="B3" s="38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5" t="s">
        <v>12</v>
      </c>
      <c r="M3" s="6" t="s">
        <v>13</v>
      </c>
      <c r="N3" s="7" t="s">
        <v>14</v>
      </c>
    </row>
    <row r="4" spans="1:14" ht="12.75" x14ac:dyDescent="0.2">
      <c r="A4" s="33" t="str">
        <f>'Overall mapping'!A4</f>
        <v>EDR Content Rating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1"/>
      <c r="M4" s="12"/>
      <c r="N4" s="13"/>
    </row>
    <row r="5" spans="1:14" ht="12.75" x14ac:dyDescent="0.2">
      <c r="A5" s="34"/>
      <c r="B5" s="10"/>
      <c r="C5" s="12"/>
      <c r="E5" s="10"/>
      <c r="F5" s="10"/>
      <c r="G5" s="10"/>
      <c r="H5" s="10"/>
      <c r="I5" s="10"/>
      <c r="J5" s="10"/>
      <c r="K5" s="10"/>
      <c r="L5" s="11"/>
      <c r="M5" s="12"/>
      <c r="N5" s="13"/>
    </row>
    <row r="6" spans="1:14" ht="12.75" x14ac:dyDescent="0.2">
      <c r="A6" s="34"/>
      <c r="B6" s="10" t="str">
        <f>'Overall mapping'!B6</f>
        <v>Gulf Trawl</v>
      </c>
      <c r="C6" s="9">
        <f>IF('Overall mapping'!C6&gt;0,'Overall mapping'!C6,"")</f>
        <v>4</v>
      </c>
      <c r="D6" s="10">
        <f>IF('Overall mapping'!D6&gt;0,'Overall mapping'!D6,"")</f>
        <v>4</v>
      </c>
      <c r="E6" s="10">
        <f>IF('Overall mapping'!E6&gt;0,'Overall mapping'!E6,"")</f>
        <v>3</v>
      </c>
      <c r="F6" s="10">
        <f>IF('Overall mapping'!F6&gt;0,'Overall mapping'!F6,"")</f>
        <v>1</v>
      </c>
      <c r="G6" s="10" t="str">
        <f>IF('Overall mapping'!G6&gt;0,'Overall mapping'!G6,"")</f>
        <v/>
      </c>
      <c r="H6" s="10">
        <f>IF('Overall mapping'!H6&gt;0,'Overall mapping'!H6,"")</f>
        <v>2</v>
      </c>
      <c r="I6" s="26" t="str">
        <f>IF('Overall mapping'!I6&gt;0,'Overall mapping'!I6,"")</f>
        <v/>
      </c>
      <c r="J6" s="10">
        <f>IF('Overall mapping'!J6&gt;0,'Overall mapping'!J6,"")</f>
        <v>4</v>
      </c>
      <c r="K6" s="10" t="str">
        <f>IF('Overall mapping'!K6&gt;0,'Overall mapping'!K6,"")</f>
        <v/>
      </c>
      <c r="L6" s="11" t="str">
        <f>IF('Overall mapping'!L6&gt;0,'Overall mapping'!L6,"")</f>
        <v/>
      </c>
      <c r="M6" s="12" t="str">
        <f>IF('Overall mapping'!M6&gt;0,'Overall mapping'!M6,"")</f>
        <v/>
      </c>
      <c r="N6" s="13" t="str">
        <f>IF('Overall mapping'!N6&gt;0,'Overall mapping'!N6,"")</f>
        <v/>
      </c>
    </row>
    <row r="7" spans="1:14" ht="12.75" x14ac:dyDescent="0.2">
      <c r="A7" s="35"/>
      <c r="B7" s="14"/>
      <c r="C7" s="15"/>
      <c r="D7" s="14"/>
      <c r="E7" s="14"/>
      <c r="F7" s="14"/>
      <c r="G7" s="14"/>
      <c r="H7" s="14"/>
      <c r="I7" s="14"/>
      <c r="J7" s="14"/>
      <c r="K7" s="14"/>
      <c r="L7" s="16"/>
      <c r="M7" s="17"/>
      <c r="N7" s="18"/>
    </row>
    <row r="8" spans="1:14" ht="12.75" x14ac:dyDescent="0.2">
      <c r="A8" s="36" t="str">
        <f>'Overall mapping'!A8</f>
        <v>Performance Metrics listed in EDR implemention RIR (see Table 1 from Nov. 2019 paper)</v>
      </c>
      <c r="B8" s="19" t="str">
        <f ca="1">IFERROR(__xludf.DUMMYFUNCTION("filter('Overall mapping'!B8:N27,('Overall mapping'!E8:E27=1) +('Overall mapping'!D8:D27=1) +('Overall mapping'!H8:H27=1)+('Overall mapping'!J8:J27=1)+('Overall mapping'!K8:K27=1),('Overall mapping'!G8:G27=""""),('Overall mapping'!L8:L27=""""),('Overall ma"&amp;"pping'!F8:F27=""""),('Overall mapping'!I8:I27=""""),('Overall mapping'!C8:C27=""""))"),"Fuel Consumption")</f>
        <v>Fuel Consumption</v>
      </c>
      <c r="C8" s="20"/>
      <c r="D8" s="21"/>
      <c r="E8" s="8">
        <f ca="1">IFERROR(__xludf.DUMMYFUNCTION("""COMPUTED_VALUE"""),1)</f>
        <v>1</v>
      </c>
      <c r="F8" s="21"/>
      <c r="G8" s="21"/>
      <c r="H8" s="21"/>
      <c r="I8" s="21"/>
      <c r="J8" s="21"/>
      <c r="K8" s="21"/>
      <c r="L8" s="21"/>
      <c r="M8" s="22"/>
      <c r="N8" s="23"/>
    </row>
    <row r="9" spans="1:14" ht="25.5" x14ac:dyDescent="0.2">
      <c r="A9" s="34"/>
      <c r="B9" s="11" t="str">
        <f ca="1">IFERROR(__xludf.DUMMYFUNCTION("""COMPUTED_VALUE"""),"Harvesting employment and payments to harvesting crews")</f>
        <v>Harvesting employment and payments to harvesting crews</v>
      </c>
      <c r="C9" s="9"/>
      <c r="D9" s="26">
        <f ca="1">IFERROR(__xludf.DUMMYFUNCTION("""COMPUTED_VALUE"""),1)</f>
        <v>1</v>
      </c>
      <c r="E9" s="26"/>
      <c r="F9" s="26"/>
      <c r="G9" s="26"/>
      <c r="H9" s="26"/>
      <c r="I9" s="26"/>
      <c r="J9" s="26">
        <f ca="1">IFERROR(__xludf.DUMMYFUNCTION("""COMPUTED_VALUE"""),1)</f>
        <v>1</v>
      </c>
      <c r="K9" s="26"/>
      <c r="L9" s="10"/>
      <c r="M9" s="9"/>
      <c r="N9" s="13"/>
    </row>
    <row r="10" spans="1:14" ht="25.5" x14ac:dyDescent="0.2">
      <c r="A10" s="34"/>
      <c r="B10" s="11" t="str">
        <f ca="1">IFERROR(__xludf.DUMMYFUNCTION("""COMPUTED_VALUE"""),"Processing employment and payments to processing crews")</f>
        <v>Processing employment and payments to processing crews</v>
      </c>
      <c r="C10" s="9"/>
      <c r="D10" s="10">
        <f ca="1">IFERROR(__xludf.DUMMYFUNCTION("""COMPUTED_VALUE"""),1)</f>
        <v>1</v>
      </c>
      <c r="E10" s="10"/>
      <c r="F10" s="10"/>
      <c r="G10" s="10"/>
      <c r="H10" s="10"/>
      <c r="I10" s="26"/>
      <c r="J10" s="26"/>
      <c r="K10" s="26"/>
      <c r="L10" s="10"/>
      <c r="M10" s="9"/>
      <c r="N10" s="13"/>
    </row>
    <row r="11" spans="1:14" ht="12.75" x14ac:dyDescent="0.2">
      <c r="A11" s="34"/>
      <c r="B11" s="11" t="str">
        <f ca="1">IFERROR(__xludf.DUMMYFUNCTION("""COMPUTED_VALUE"""),"Capitalized purchases of trawl and excluder gear")</f>
        <v>Capitalized purchases of trawl and excluder gear</v>
      </c>
      <c r="C11" s="9"/>
      <c r="D11" s="10"/>
      <c r="E11" s="10"/>
      <c r="F11" s="10"/>
      <c r="G11" s="10"/>
      <c r="H11" s="10">
        <f ca="1">IFERROR(__xludf.DUMMYFUNCTION("""COMPUTED_VALUE"""),1)</f>
        <v>1</v>
      </c>
      <c r="I11" s="10"/>
      <c r="J11" s="26"/>
      <c r="K11" s="10"/>
      <c r="L11" s="10"/>
      <c r="M11" s="9"/>
      <c r="N11" s="13"/>
    </row>
    <row r="12" spans="1:14" ht="12.75" x14ac:dyDescent="0.2">
      <c r="A12" s="34"/>
      <c r="B12" s="11"/>
      <c r="C12" s="9"/>
      <c r="D12" s="10"/>
      <c r="E12" s="10"/>
      <c r="F12" s="10"/>
      <c r="I12" s="10"/>
      <c r="K12" s="10"/>
      <c r="M12" s="9"/>
      <c r="N12" s="13"/>
    </row>
    <row r="13" spans="1:14" ht="12.75" x14ac:dyDescent="0.2">
      <c r="A13" s="34"/>
      <c r="B13" s="11"/>
      <c r="C13" s="9"/>
      <c r="D13" s="10"/>
      <c r="E13" s="10"/>
      <c r="F13" s="10"/>
      <c r="G13" s="10"/>
      <c r="H13" s="10"/>
      <c r="K13" s="10"/>
      <c r="L13" s="10"/>
      <c r="M13" s="9"/>
      <c r="N13" s="13"/>
    </row>
    <row r="14" spans="1:14" ht="12.75" x14ac:dyDescent="0.2">
      <c r="A14" s="34"/>
      <c r="B14" s="11"/>
      <c r="C14" s="12"/>
      <c r="E14" s="10"/>
      <c r="M14" s="12"/>
      <c r="N14" s="13"/>
    </row>
    <row r="15" spans="1:14" ht="12.75" x14ac:dyDescent="0.2">
      <c r="A15" s="34"/>
      <c r="B15" s="11"/>
      <c r="C15" s="12"/>
      <c r="H15" s="10"/>
      <c r="I15" s="10"/>
      <c r="J15" s="10"/>
      <c r="M15" s="9"/>
      <c r="N15" s="13"/>
    </row>
    <row r="16" spans="1:14" ht="12.75" x14ac:dyDescent="0.2">
      <c r="A16" s="34"/>
      <c r="B16" s="11"/>
      <c r="C16" s="12"/>
      <c r="H16" s="10"/>
      <c r="I16" s="10"/>
      <c r="J16" s="10"/>
      <c r="M16" s="12"/>
      <c r="N16" s="13"/>
    </row>
    <row r="17" spans="1:14" ht="12.75" x14ac:dyDescent="0.2">
      <c r="A17" s="34"/>
      <c r="B17" s="11"/>
      <c r="C17" s="12"/>
      <c r="H17" s="10"/>
      <c r="I17" s="10"/>
      <c r="M17" s="9"/>
      <c r="N17" s="13"/>
    </row>
    <row r="18" spans="1:14" ht="12.75" x14ac:dyDescent="0.2">
      <c r="A18" s="34"/>
      <c r="B18" s="11"/>
      <c r="C18" s="12"/>
      <c r="H18" s="10"/>
      <c r="I18" s="10"/>
      <c r="M18" s="9"/>
      <c r="N18" s="13"/>
    </row>
    <row r="19" spans="1:14" ht="12.75" x14ac:dyDescent="0.2">
      <c r="A19" s="34"/>
      <c r="B19" s="11"/>
      <c r="C19" s="12"/>
      <c r="H19" s="10"/>
      <c r="I19" s="10"/>
      <c r="M19" s="9"/>
      <c r="N19" s="13"/>
    </row>
    <row r="20" spans="1:14" ht="12.75" x14ac:dyDescent="0.2">
      <c r="A20" s="34"/>
      <c r="B20" s="11"/>
      <c r="C20" s="12"/>
      <c r="H20" s="10"/>
      <c r="I20" s="10"/>
      <c r="L20" s="10"/>
      <c r="M20" s="9"/>
      <c r="N20" s="13"/>
    </row>
    <row r="21" spans="1:14" ht="12.75" x14ac:dyDescent="0.2">
      <c r="A21" s="34"/>
      <c r="B21" s="11"/>
      <c r="C21" s="12"/>
      <c r="M21" s="9"/>
      <c r="N21" s="13"/>
    </row>
    <row r="22" spans="1:14" ht="12.75" x14ac:dyDescent="0.2">
      <c r="A22" s="34"/>
      <c r="B22" s="11"/>
      <c r="C22" s="9"/>
      <c r="D22" s="10"/>
      <c r="E22" s="10"/>
      <c r="F22" s="10"/>
      <c r="G22" s="10"/>
      <c r="J22" s="10"/>
      <c r="K22" s="10"/>
      <c r="L22" s="10"/>
      <c r="M22" s="9"/>
      <c r="N22" s="24"/>
    </row>
    <row r="23" spans="1:14" ht="12.75" x14ac:dyDescent="0.2">
      <c r="A23" s="34"/>
      <c r="B23" s="11"/>
      <c r="C23" s="12"/>
      <c r="M23" s="9"/>
      <c r="N23" s="13"/>
    </row>
    <row r="24" spans="1:14" ht="12.75" x14ac:dyDescent="0.2">
      <c r="A24" s="34"/>
      <c r="B24" s="11"/>
      <c r="C24" s="12"/>
      <c r="D24" s="10"/>
      <c r="J24" s="10"/>
      <c r="M24" s="12"/>
      <c r="N24" s="13"/>
    </row>
    <row r="25" spans="1:14" ht="12.75" x14ac:dyDescent="0.2">
      <c r="A25" s="34"/>
      <c r="B25" s="11"/>
      <c r="C25" s="12"/>
      <c r="D25" s="10"/>
      <c r="M25" s="12"/>
      <c r="N25" s="13"/>
    </row>
    <row r="26" spans="1:14" ht="12.75" x14ac:dyDescent="0.2">
      <c r="A26" s="34"/>
      <c r="B26" s="11"/>
      <c r="C26" s="12"/>
      <c r="E26" s="10"/>
      <c r="F26" s="10"/>
      <c r="G26" s="10"/>
      <c r="M26" s="12"/>
      <c r="N26" s="13"/>
    </row>
    <row r="27" spans="1:14" ht="12.75" x14ac:dyDescent="0.2">
      <c r="A27" s="35"/>
      <c r="B27" s="16"/>
      <c r="C27" s="17"/>
      <c r="D27" s="25"/>
      <c r="E27" s="25"/>
      <c r="F27" s="25"/>
      <c r="G27" s="25"/>
      <c r="H27" s="14"/>
      <c r="I27" s="25"/>
      <c r="J27" s="25"/>
      <c r="K27" s="25"/>
      <c r="L27" s="25"/>
      <c r="M27" s="17"/>
      <c r="N27" s="18"/>
    </row>
    <row r="29" spans="1:14" ht="12.75" x14ac:dyDescent="0.2">
      <c r="B29" s="27" t="s">
        <v>44</v>
      </c>
      <c r="C29" s="28"/>
      <c r="D29" s="28"/>
    </row>
    <row r="30" spans="1:14" ht="12.75" x14ac:dyDescent="0.2">
      <c r="B30" s="26" t="str">
        <f ca="1">IFERROR(__xludf.DUMMYFUNCTION("filter('Overall mapping'!B8:B27,iserror(match('Overall mapping'!B8:B27,B8:B27,0)))"),"Capitalized value of vessel/plant and equipment")</f>
        <v>Capitalized value of vessel/plant and equipment</v>
      </c>
    </row>
    <row r="31" spans="1:14" ht="12.75" x14ac:dyDescent="0.2">
      <c r="B31" s="26" t="str">
        <f ca="1">IFERROR(__xludf.DUMMYFUNCTION("""COMPUTED_VALUE"""),"Direct Capacity")</f>
        <v>Direct Capacity</v>
      </c>
    </row>
    <row r="32" spans="1:14" ht="12.75" x14ac:dyDescent="0.2">
      <c r="B32" s="26" t="str">
        <f ca="1">IFERROR(__xludf.DUMMYFUNCTION("""COMPUTED_VALUE"""),"Capacity Utilization")</f>
        <v>Capacity Utilization</v>
      </c>
    </row>
    <row r="33" spans="2:2" ht="12.75" x14ac:dyDescent="0.2">
      <c r="B33" s="26" t="str">
        <f ca="1">IFERROR(__xludf.DUMMYFUNCTION("""COMPUTED_VALUE"""),"Profit")</f>
        <v>Profit</v>
      </c>
    </row>
    <row r="34" spans="2:2" ht="12.75" x14ac:dyDescent="0.2">
      <c r="B34" s="26" t="str">
        <f ca="1">IFERROR(__xludf.DUMMYFUNCTION("""COMPUTED_VALUE"""),"Quasi-rent")</f>
        <v>Quasi-rent</v>
      </c>
    </row>
    <row r="35" spans="2:2" ht="12.75" x14ac:dyDescent="0.2">
      <c r="B35" s="26" t="str">
        <f ca="1">IFERROR(__xludf.DUMMYFUNCTION("""COMPUTED_VALUE"""),"Productivity")</f>
        <v>Productivity</v>
      </c>
    </row>
    <row r="36" spans="2:2" ht="12.75" x14ac:dyDescent="0.2">
      <c r="B36" s="26" t="str">
        <f ca="1">IFERROR(__xludf.DUMMYFUNCTION("""COMPUTED_VALUE"""),"Distribution of Harvest Volume and Revenue")</f>
        <v>Distribution of Harvest Volume and Revenue</v>
      </c>
    </row>
    <row r="37" spans="2:2" ht="12.75" x14ac:dyDescent="0.2">
      <c r="B37" s="26" t="str">
        <f ca="1">IFERROR(__xludf.DUMMYFUNCTION("""COMPUTED_VALUE"""),"Distribution of Profits and Quasi-rents within and between the harvesting and processing sectors")</f>
        <v>Distribution of Profits and Quasi-rents within and between the harvesting and processing sectors</v>
      </c>
    </row>
    <row r="38" spans="2:2" ht="12.75" x14ac:dyDescent="0.2">
      <c r="B38" s="26" t="str">
        <f ca="1">IFERROR(__xludf.DUMMYFUNCTION("""COMPUTED_VALUE"""),"Distributions of harvester and processor use rights")</f>
        <v>Distributions of harvester and processor use rights</v>
      </c>
    </row>
    <row r="39" spans="2:2" ht="12.75" x14ac:dyDescent="0.2">
      <c r="B39" s="26" t="str">
        <f ca="1">IFERROR(__xludf.DUMMYFUNCTION("""COMPUTED_VALUE"""),"Value of privileges ")</f>
        <v xml:space="preserve">Value of privileges </v>
      </c>
    </row>
    <row r="40" spans="2:2" ht="12.75" x14ac:dyDescent="0.2">
      <c r="B40" s="26" t="str">
        <f ca="1">IFERROR(__xludf.DUMMYFUNCTION("""COMPUTED_VALUE"""),"Vertical Integration")</f>
        <v>Vertical Integration</v>
      </c>
    </row>
    <row r="41" spans="2:2" ht="12.75" x14ac:dyDescent="0.2">
      <c r="B41" s="26" t="str">
        <f ca="1">IFERROR(__xludf.DUMMYFUNCTION("""COMPUTED_VALUE"""),"Concentration of ownership, vessels/plants, QS, by sector, domestic/foreign")</f>
        <v>Concentration of ownership, vessels/plants, QS, by sector, domestic/foreign</v>
      </c>
    </row>
    <row r="42" spans="2:2" ht="12.75" x14ac:dyDescent="0.2">
      <c r="B42" s="26" t="str">
        <f ca="1">IFERROR(__xludf.DUMMYFUNCTION("""COMPUTED_VALUE"""),"Degree of involvement of harvesters/processors in non-program AK fisheries")</f>
        <v>Degree of involvement of harvesters/processors in non-program AK fisheries</v>
      </c>
    </row>
    <row r="43" spans="2:2" ht="12.75" x14ac:dyDescent="0.2">
      <c r="B43" s="26" t="str">
        <f ca="1">IFERROR(__xludf.DUMMYFUNCTION("""COMPUTED_VALUE"""),"Regional economic impacts- wages and purchasing")</f>
        <v>Regional economic impacts- wages and purchasing</v>
      </c>
    </row>
    <row r="44" spans="2:2" ht="12.75" x14ac:dyDescent="0.2">
      <c r="B44" s="26" t="str">
        <f ca="1">IFERROR(__xludf.DUMMYFUNCTION("""COMPUTED_VALUE"""),"Seasonality of catch and ex-vessel revenue by vessel class, port of landing, and residence")</f>
        <v>Seasonality of catch and ex-vessel revenue by vessel class, port of landing, and residence</v>
      </c>
    </row>
    <row r="45" spans="2:2" ht="12.75" x14ac:dyDescent="0.2">
      <c r="B45" s="26" t="str">
        <f ca="1">IFERROR(__xludf.DUMMYFUNCTION("""COMPUTED_VALUE"""),"Individual non-labor operating inputs, quantity and cost")</f>
        <v>Individual non-labor operating inputs, quantity and cost</v>
      </c>
    </row>
  </sheetData>
  <mergeCells count="5">
    <mergeCell ref="A1:B3"/>
    <mergeCell ref="C2:L2"/>
    <mergeCell ref="M2:N2"/>
    <mergeCell ref="A4:A7"/>
    <mergeCell ref="A8:A2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mapping</vt:lpstr>
      <vt:lpstr>Overall mapping with filters</vt:lpstr>
      <vt:lpstr>A91 mapping</vt:lpstr>
      <vt:lpstr>A80 mapping</vt:lpstr>
      <vt:lpstr>Crab mapping</vt:lpstr>
      <vt:lpstr>GT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Kasperski</dc:creator>
  <cp:lastModifiedBy>Sarah Marrinan</cp:lastModifiedBy>
  <dcterms:created xsi:type="dcterms:W3CDTF">2021-03-04T07:18:37Z</dcterms:created>
  <dcterms:modified xsi:type="dcterms:W3CDTF">2021-03-04T15:26:20Z</dcterms:modified>
</cp:coreProperties>
</file>